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180" windowHeight="8580" activeTab="0"/>
  </bookViews>
  <sheets>
    <sheet name="1" sheetId="1" r:id="rId1"/>
  </sheets>
  <definedNames>
    <definedName name="_xlnm.Print_Area" localSheetId="0">'1'!$B$1:$H$295</definedName>
  </definedNames>
  <calcPr fullCalcOnLoad="1"/>
</workbook>
</file>

<file path=xl/sharedStrings.xml><?xml version="1.0" encoding="utf-8"?>
<sst xmlns="http://schemas.openxmlformats.org/spreadsheetml/2006/main" count="566" uniqueCount="544">
  <si>
    <t>Субвенции бюджетам муниципальных районов на содержание ребенка в семье опекуна и приемной семье, а также на оплату труда приемному родителю (ФБ)</t>
  </si>
  <si>
    <t>Субвенции бюджетам муниципальных районов на выплату денежных средств на содержание ребенка, единовременных пособий и оплату труда при семейных формах устройства детей-сирот и детей, оставшихся без попечения родителей (ОБ)</t>
  </si>
  <si>
    <t>Прочие поступления от использования имущества, находящегося в собственности поселений</t>
  </si>
  <si>
    <t>Прочие поступления от использования имущества, находящегося в собственности муниципальных районов</t>
  </si>
  <si>
    <t>188 1 16 21050 05 0000 140</t>
  </si>
  <si>
    <t>Доходы бюджетов от продажи квартир, находящихся в собственности поселений</t>
  </si>
  <si>
    <t xml:space="preserve">к плану 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</si>
  <si>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 поселений</t>
  </si>
  <si>
    <t xml:space="preserve"> 182 1 06 06023 10 0000 110 </t>
  </si>
  <si>
    <t xml:space="preserve"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</t>
  </si>
  <si>
    <t>182 1 06 06023 05 0000 110</t>
  </si>
  <si>
    <t>182 1 06 06023 00 0000 110</t>
  </si>
  <si>
    <t>182 1 06 06013 10 0000 110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</si>
  <si>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поселений</t>
  </si>
  <si>
    <t>182 1 06 06013 05 0000 110</t>
  </si>
  <si>
    <t xml:space="preserve"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</t>
  </si>
  <si>
    <t>182 1 06 06013 00 0000 110</t>
  </si>
  <si>
    <t>000 1 16 90050 05 0000 140</t>
  </si>
  <si>
    <t>081 1 16 90050 05 0000 140</t>
  </si>
  <si>
    <t>Денежные взыскания (штрафы) за административные правонарушения в области дорожного движения</t>
  </si>
  <si>
    <t>188 1 16 90050 05 0000 140</t>
  </si>
  <si>
    <t>498 1 16 90050 05 0000 140</t>
  </si>
  <si>
    <t>340 1 16 90050 05 0000 140</t>
  </si>
  <si>
    <t>170 1 16 90050 05 0000 140</t>
  </si>
  <si>
    <t>- подпрограмма "Строительство сельских школ ХМАО-Югры"</t>
  </si>
  <si>
    <t>- подпрограмма "Развитие материально-технической базы учреждений физической культуры и спорта"</t>
  </si>
  <si>
    <t>Доходы от возмещения ущерба при возникновении страховых случаев, зачисляемые в бюджеты муниципальных районов</t>
  </si>
  <si>
    <t>Земельный налог, взимаемый по ставке, установленной подпунктом 1 пункта 1 статьи 394 Налогового кодекса Российской Федерации, зачисляемый в бюджеты муниципальных районов и поселений</t>
  </si>
  <si>
    <t>Земельный налог, взимаемый по ставке, установленной подпунктом 2 пункта 1 статьи 394 Налогового кодекса Российской Федерации, зачисляемый в бюджеты муниципальных районов и поселений</t>
  </si>
  <si>
    <t>500 2 02 03024 05 0015 151</t>
  </si>
  <si>
    <t xml:space="preserve"> Прочие неналоговые доходы  бюджетов муниципальных районов</t>
  </si>
  <si>
    <t>000 1 19 00000 00 0000 000</t>
  </si>
  <si>
    <t>ВОЗВРАТ ОСТАТКОВ СУБСИДИЙ И СУБВЕНЦИЙ ПРОШЛЫХ ЛЕТ</t>
  </si>
  <si>
    <t>Возврат остатков субсидий и субвенций из бюджетов муниципальных районов</t>
  </si>
  <si>
    <t xml:space="preserve">182 1 01 02050 01 0000 110 </t>
  </si>
  <si>
    <t>Доходы бюджетов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</si>
  <si>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430 1 14 02032 05 0000 410</t>
  </si>
  <si>
    <t xml:space="preserve"> 020 1 11 05010 10 0000 120      </t>
  </si>
  <si>
    <t>430 1 14 01000 00 0000 410</t>
  </si>
  <si>
    <t>500 1 15 02050 05 0000 140</t>
  </si>
  <si>
    <t>Денежные взыскания (штрафы) и иные суммы , взыскиваемые с лиц, виновных в совершении преступлений, и в возмещение ущерба по имуществу, зачисляемые в местные бюджеты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</si>
  <si>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</si>
  <si>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</si>
  <si>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Ущерб природным ресурсам, начисляемый согласно Актов определения ущерба (Департамент имущественных отношений)</t>
  </si>
  <si>
    <t>Прочие поступления от денежных взысканий (штрафов) и иных сумм в возмещение ущерба, зачисляемые в бюджеты муниципальных районов (Управление по ветеринарному и фитосанитарному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</si>
  <si>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(ГИБДД)</t>
  </si>
  <si>
    <t>Прочие поступления от денежных взысканий (штрафов) и иных сумм в возмещение ущерба, зачисляемые в  бюджеты муниципальных районов (Гостехнадзор)</t>
  </si>
  <si>
    <t>Денежные взыскания (штрафы) за нарушение законодательства в области охраны окружающей среды (УООПС ХМАО-ЮГРЫ)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</si>
  <si>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по технологическому и экологическому надзору)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</si>
  <si>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федеральной миграционной службы по ХМАО-Югре)</t>
  </si>
  <si>
    <t>188 1 16 30000 00 0000 140</t>
  </si>
  <si>
    <t>430 1 16 23050 05 0000 140</t>
  </si>
  <si>
    <t>430 1 16 90050 05 0000 140</t>
  </si>
  <si>
    <t>500 1 17 01050 05 0000 180</t>
  </si>
  <si>
    <t>500 1 17 05050 05 0000 180</t>
  </si>
  <si>
    <t>500 1 19 05010 05 0000 151</t>
  </si>
  <si>
    <t>500 2 02 01001 05 0000 151</t>
  </si>
  <si>
    <t>500 2 02 01003 05 0000 151</t>
  </si>
  <si>
    <t>500 2 02 01999 05 0000 151</t>
  </si>
  <si>
    <t>Прочие дотации муниципальным районам</t>
  </si>
  <si>
    <t>Субсидии бюджетам муниципальных районов на бюджетные инвестиции в объекты капитального строительства собственности  муниципальных образований (ОБ)</t>
  </si>
  <si>
    <t>Программа "Развитие и модернизации жилищно-коммунального комплекса ХМАО-Югры" на 2005-2012 годы</t>
  </si>
  <si>
    <t>Программа "Централизованное электроснабжение населенных пунктов ХМАО"</t>
  </si>
  <si>
    <t>- подпрограмма "Развитие материально-технической базы дошкольных образовательных учреждений в ХМАО-Югре на 2007-2010 годы""</t>
  </si>
  <si>
    <t>- подпрограмма "Строительство комплексов социальной сферы ХМАО-Югры"</t>
  </si>
  <si>
    <t xml:space="preserve">Прочие субсидии бюджетам муниципальных районов </t>
  </si>
  <si>
    <t>Субвенции  бюджетам муниципальных районов на государственную регистрацию актов гражданского состояния (ФБ)</t>
  </si>
  <si>
    <t>Субвенции  бюджетам муниципальных районов на государственную регистрацию актов гражданского состояния (ОБ)</t>
  </si>
  <si>
    <t>Субвенции бюджетам муниципальных районов на составление (изменение и дополнение) списка кандидатов в присяжные заседатели федеральных судов общей юрисдикции  РФ (ФБ)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</si>
  <si>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 (ФБ)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</si>
  <si>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в семью</t>
  </si>
  <si>
    <t xml:space="preserve">Субвенции бюджетам муниципальных районов на выполнение передаваемых полномочий субъектов РФ </t>
  </si>
  <si>
    <t>Субвенции бюджетам муниципальных районов для обеспечение полномочий по проведениею аттестации педагогических работников муниципальных образовательных учреждений на первую и вторую квалификационные категории</t>
  </si>
  <si>
    <t>Субвенции на реализацию основных общеобразовательных программ в муниципальных общеобразовательных учреждениях(ОБ)</t>
  </si>
  <si>
    <t>Субвенции на предоставление и обеспечение мер социальной поддержки детям-сиротам и детям,  оставшимся без попечения родителей, а также лицам из числа детей-сирот и детей, оставшихся без попечения родителей</t>
  </si>
  <si>
    <t>Субвенции на создание и обеспечение деятельности административных комиссий</t>
  </si>
  <si>
    <t>Субвенции на образование и организацию деятельности комиссий по делам несовершеннолетних и защите их прав</t>
  </si>
  <si>
    <t xml:space="preserve">Субвенции на обеспечение прав детей-инвалидов  и семей, имеющих детей-инвалидов на образование, воспитание и обучение </t>
  </si>
  <si>
    <t>Субвенции на поддержку сельскохозяйственного производства</t>
  </si>
  <si>
    <t>500 2 02 04999 05 0000 151</t>
  </si>
  <si>
    <t>Субвенции местным бюджетам на осуществление деятельности по опеке и попечительству</t>
  </si>
  <si>
    <t>Субвенции на участие в реализации программы "Социально-экономической развитие коренных малочисленных народов Севера ХМАО-Югры" на 2008-2012 годы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</si>
  <si>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</si>
  <si>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</si>
  <si>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(ФБ)</t>
  </si>
  <si>
    <t>Субвенции бюджетам муниципальных районов на  компенсацию части родительской платы за содержание ребенка в муниципальных образовательных учреждениях, реализующих основную программу дошкольного образования (ОБ)</t>
  </si>
  <si>
    <t>ИНЫЕ МЕЖБЮДЖЕТНЫЕ ТРАНСФЕРТЫ</t>
  </si>
  <si>
    <t>330 2 02 02104 05 0000 151</t>
  </si>
  <si>
    <t>500 2 02 02077 05 0000 151</t>
  </si>
  <si>
    <t>500 2 02 02077 05 0010 151</t>
  </si>
  <si>
    <t>330 2 02 02077 05 0011 151</t>
  </si>
  <si>
    <t>500 2 02 02077 05 0012 151</t>
  </si>
  <si>
    <t>330 2 02 02077 05 0013 151</t>
  </si>
  <si>
    <t>500 2 02 02077 05 0020 151</t>
  </si>
  <si>
    <t>500 2 02 02077 05 0030 151</t>
  </si>
  <si>
    <t>500 2 02 02077 05 0031 151</t>
  </si>
  <si>
    <t>500 2 02 02077 05 0032 151</t>
  </si>
  <si>
    <t>500 2 02 02077 05 0040 151</t>
  </si>
  <si>
    <t>500 2 02 02077 05 0041 151</t>
  </si>
  <si>
    <t>500 2 02 02077 05 0042 151</t>
  </si>
  <si>
    <t>330 2 02 02077 05 0000 151</t>
  </si>
  <si>
    <t>500 2 02 02077 05 0043 151</t>
  </si>
  <si>
    <t>500 2 02 03000 00 0000 151</t>
  </si>
  <si>
    <t>500 2 02 03003 05 0000 151</t>
  </si>
  <si>
    <t>500 2 02 03021 05 0000 151</t>
  </si>
  <si>
    <t>500 2 02 03024 05 0000 151</t>
  </si>
  <si>
    <t>500 2 02 03024 05 0001 151</t>
  </si>
  <si>
    <t>500 2 02 03024 05 0002 151</t>
  </si>
  <si>
    <t>500 2 02 03024 05 0003 151</t>
  </si>
  <si>
    <t>500 2 02 03024 05 0004 151</t>
  </si>
  <si>
    <t>500 2 02 03024 05 0005 151</t>
  </si>
  <si>
    <t>500 2 02 03024 05 0006 151</t>
  </si>
  <si>
    <t>500 2 02 03024 05 0007 151</t>
  </si>
  <si>
    <t>500 2 02 03024 05 0008 151</t>
  </si>
  <si>
    <t>500 2 02 03024 05 0009 151</t>
  </si>
  <si>
    <t>500 2 02 03024 05 0010 151</t>
  </si>
  <si>
    <t>500 2 02 03024 05 0011 151</t>
  </si>
  <si>
    <t>500 2 02 03024 05 0012 151</t>
  </si>
  <si>
    <t>500 2 02 03024 05 0014 151</t>
  </si>
  <si>
    <t>500 2 02 03029 05 0000 151</t>
  </si>
  <si>
    <t>500 2 02 04000 00 0000 151</t>
  </si>
  <si>
    <t>500 2 02 04012 05 0000151</t>
  </si>
  <si>
    <t>500 2 02 04014 05 0000151</t>
  </si>
  <si>
    <t>Доходы от продажи услуг, оказываемых учреждениями, находящихся в ведении органов местного самоуправления муниципальных районов</t>
  </si>
  <si>
    <t>500 2 07 00000 00 0000 180</t>
  </si>
  <si>
    <t>000 3 00 00000 00 0000 000</t>
  </si>
  <si>
    <t>000 3 02 01050 05 0000 130</t>
  </si>
  <si>
    <t>230 3 02 01050 05 0000 130</t>
  </si>
  <si>
    <t>240 3 02 01050 05 0000 130</t>
  </si>
  <si>
    <t>260 3 02 01050 05 0000 130</t>
  </si>
  <si>
    <t>020 3 02 01050 05 0021 130</t>
  </si>
  <si>
    <t>430 3 02 01050 05 0026 130</t>
  </si>
  <si>
    <t xml:space="preserve">Доходы от сдачи в аренду имущества, находящегося в оперативном управлении органов управления муниципальных районов и созданных ими учреждений и в хозяйственном ведении  муниципальных унитарных предприятий </t>
  </si>
  <si>
    <t xml:space="preserve">Доходы от сдачи в аренду имущества, находящегося в оперативном управлении органов управления поселений и созданных ими учреждений и в хозяйственном ведении  муниципальных унитарных предприятий </t>
  </si>
  <si>
    <t xml:space="preserve">Доходы бюджетов от продажи квартир, находящихся в собственности муниципальных районов 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</si>
  <si>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(в части реализации основных средств по указанному имуществу)</t>
  </si>
  <si>
    <t>500 2 02 03003 05 0001 151</t>
  </si>
  <si>
    <t>500 2 02 03003 05 0002 151</t>
  </si>
  <si>
    <t xml:space="preserve">Субвенции  бюджетам муниципальных районов на  государственную регистрацию актов гражданского состояния </t>
  </si>
  <si>
    <t>500 2 02 03022 05 0002 151</t>
  </si>
  <si>
    <t>Налог на доходы физических лиц с доходов, полученных ввиде процентов по облигациям с ипотечным покрытием, эмитированным до 1 января 2007 года, а такжес доходов учредителей доверительного управления ипотечным покрытием, полученнных на основании приобретения ипотечных сертификатов участия, выданных управляющим ипотечным покрытием до 1 января 2007 года</t>
  </si>
  <si>
    <t>192 1 16 90050 05 0000 140</t>
  </si>
  <si>
    <t>000 1 08 04000 01 0000 110</t>
  </si>
  <si>
    <t>177 1 16 90050 05 0000 140</t>
  </si>
  <si>
    <t>500 1 11 03050 05 0000 120</t>
  </si>
  <si>
    <t xml:space="preserve">430 1 11 05010 05 0000 120       </t>
  </si>
  <si>
    <t>Доходы, получаемые в виде арендной платы за земельные участки, государственная собственность  на которые не разганичена,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</si>
  <si>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разганичена и которые расположеныв границах территорий муниципальных районов,а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</si>
  <si>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 на которые не разганичена и которые расположены в границахпоселений,а также средства от продажи права на заключение договоров аренды указанных земельных участков</t>
  </si>
  <si>
    <t>Доходы, получаемые в виде арендной платы , а также средства от продажи права на заключение договоров аренды за земли,  находящиеся в собственности муниципальных районов</t>
  </si>
  <si>
    <t>430 1 11 05020 00 0000 120</t>
  </si>
  <si>
    <t>430 1 11 05035 05 0000 120</t>
  </si>
  <si>
    <t>430 1 14 01050 05 0000 410</t>
  </si>
  <si>
    <t>Доходы от продажи земельных участков</t>
  </si>
  <si>
    <t xml:space="preserve">Субвенции бюджетам муниципальных районов на ежемесячное денежное вознаграждение за классное руководство </t>
  </si>
  <si>
    <t>Субвенции бюджетам муниципальных районов на ежемесячное денежное вознаграждение за классное руководство(ФБ)</t>
  </si>
  <si>
    <t>Субвенции бюджетам муниципальных районов на ежемесячное денежное вознаграждение за классное руководство(ОБ)</t>
  </si>
  <si>
    <t xml:space="preserve">Субвенции бюджетам муниципальных районов  на предоставление гражданам субсидий на оплату жилого помещения и коммунальных услуг </t>
  </si>
  <si>
    <t>Целевые сборы с граждан и предприятий, учреждений, организаций</t>
  </si>
  <si>
    <t>141 1 16 28000 01 0000 140</t>
  </si>
  <si>
    <t>177 1 16 27000 01 0000 140</t>
  </si>
  <si>
    <t>Субвенции на организацию денежных выплат медицинским работникам, обслуживающим малокомплектные терапевтические участки, участки врачей общей практики муниципальных систем здравоохранения</t>
  </si>
  <si>
    <t>Субвенции на предоставление социальной поддержки педагогическим работникам и иным категориям граждан, проживающим и работающим в сельской местности, рабочих поселках (поселках городского типа) ХМАО-Югры по оплате жилого помещения и коммунальных услуг</t>
  </si>
  <si>
    <t>годовому</t>
  </si>
  <si>
    <t>182 1 06 01030 10 0000 110</t>
  </si>
  <si>
    <t xml:space="preserve">Налог на имущество физических лиц, взимаемой по ставке, применяемой к объекту налогообложения, расположенному в границах межселенной территории </t>
  </si>
  <si>
    <t>Налог на имущество физических лиц, взимаемой по ставке, применяемой к объекту налогообложения, расположенному в границах поселений</t>
  </si>
  <si>
    <t xml:space="preserve">182 1 09 03022 03 0000 110 </t>
  </si>
  <si>
    <t>Платежи за добычу углеводородного сырья</t>
  </si>
  <si>
    <t>000 1 13 00000 00 0000 000</t>
  </si>
  <si>
    <t>ДОХОДЫ ОТ ОКАЗАНИЯ ПЛАТНЫХ УСЛУГ И КОМПЕНСАЦИИ ЗАТРАТ ГОСУДАРСТВА</t>
  </si>
  <si>
    <t>072 1 16 25060 01 0000 140</t>
  </si>
  <si>
    <t>ДОХОДЫ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</si>
  <si>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муниципальных районов</t>
  </si>
  <si>
    <t>Субвенции на бесплатное изготовление и ремонт зубных протезов</t>
  </si>
  <si>
    <t>Субвенции на обеспечение бесплатными молочными продуктами питания детей до трёх лет</t>
  </si>
  <si>
    <t>Субсидии бюджетам муниципальных районов на 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(ФБ)</t>
  </si>
  <si>
    <t>Субсидии на капитальные вложения:</t>
  </si>
  <si>
    <t xml:space="preserve"> - подпрограмма "Газоснабжение населенных пунктов ХМАО-Югры"</t>
  </si>
  <si>
    <t>- подпрограмма "Реконструкция и развитие объектов теплоснабжения населенных пунктов ХМАО-Югры"</t>
  </si>
  <si>
    <t>- подпрограмма "Обеспечение качественной питьевой водой населения ХМАО-Югры"</t>
  </si>
  <si>
    <t>Программа "Улучшение жилищных условий населения ХМАО-Югры" на 2005-2015 годы</t>
  </si>
  <si>
    <t>- подпрограмма "Обеспечение жильем граждан, проживающих в жилых помещениях непригодных для проживания"</t>
  </si>
  <si>
    <t>- подпрограмма "Обеспечение жилыми помещениями граждан из числа коренных малочисленных народов в ХМАО-Югре"</t>
  </si>
  <si>
    <t>- подпрограмма "Проектирование и строительство инженерных сетей"</t>
  </si>
  <si>
    <t>Программа развития материально-технической базы отраслей социальной сферы в ХМАО-Югры</t>
  </si>
  <si>
    <t>- подпрограмма "Развитие материально-технической базы учреждений образования в ХМАО-Югры"</t>
  </si>
  <si>
    <t>020 1 08 07150 01 0000 110</t>
  </si>
  <si>
    <t>020 1 08 07160 01 0000 110</t>
  </si>
  <si>
    <t>ИСПОЛНЕНИЕ</t>
  </si>
  <si>
    <t>Наименование</t>
  </si>
  <si>
    <t xml:space="preserve">   % выполнения</t>
  </si>
  <si>
    <t>доходов</t>
  </si>
  <si>
    <t>к плану</t>
  </si>
  <si>
    <t xml:space="preserve">Единый налог, взимаемый в связи с применением </t>
  </si>
  <si>
    <t>упрощенной системы налогообложения</t>
  </si>
  <si>
    <t>Налоги на имущество</t>
  </si>
  <si>
    <t>Налог на имущество с физических лиц</t>
  </si>
  <si>
    <t>Земельный налог</t>
  </si>
  <si>
    <t>Прочие местные налоги и сборы</t>
  </si>
  <si>
    <t xml:space="preserve"> Неналоговые</t>
  </si>
  <si>
    <t>доходы, всего</t>
  </si>
  <si>
    <t>Прочие неналоговые доходы</t>
  </si>
  <si>
    <t xml:space="preserve">ИТОГО  ДОХОДОВ: </t>
  </si>
  <si>
    <t>ВСЕГО  ДОХОДОВ</t>
  </si>
  <si>
    <t>Невыясненные поступления</t>
  </si>
  <si>
    <t>182 1 01 02000 01 0000 110</t>
  </si>
  <si>
    <t>Налог на доходы  физических лиц</t>
  </si>
  <si>
    <t>182 1 01 02020 01 0000 110</t>
  </si>
  <si>
    <t>182 1 01 02021 01 0000 110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</si>
  <si>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</si>
  <si>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182 1 01 02022 01 0000 110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</si>
  <si>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</si>
  <si>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182 1 01 02030 01 0000 110</t>
  </si>
  <si>
    <t>182 1 01 02040 01 0000 110</t>
  </si>
  <si>
    <t>182 1 01 00000 00 0000 000</t>
  </si>
  <si>
    <t>НАЛОГИ НА ПРИБЫЛЬ, ДОХОДЫ</t>
  </si>
  <si>
    <t>000 1 00 00000 00 0000 000</t>
  </si>
  <si>
    <t>182 1 05 01000 01 0000 110</t>
  </si>
  <si>
    <t xml:space="preserve">182 1 05 01010 01 1000 110 </t>
  </si>
  <si>
    <t>Единый налог, взимаемый с налогоплательщиков, выбравших в качестве объекта налогообложения  доходы</t>
  </si>
  <si>
    <t>182 1 05 01020 01 1000 110</t>
  </si>
  <si>
    <t>Единый налог, взимаемый с налогоплательщиков, выбравших в качестве объекта налогообложения доходы, уменьшенные на величину расходов</t>
  </si>
  <si>
    <t>Единый налог на вмененный доход для отдельных</t>
  </si>
  <si>
    <t>видов деятельности</t>
  </si>
  <si>
    <t>182 1 05 00000 00 0000 000</t>
  </si>
  <si>
    <t>НАЛОГИ НА СОВОКУПНЫЙ ДОХОД</t>
  </si>
  <si>
    <t>182 1 06 00000 00 0000 000</t>
  </si>
  <si>
    <t>НАЛОГИ НА ИМУЩЕСТВО</t>
  </si>
  <si>
    <t>000 1 12 00000 00 0000 000</t>
  </si>
  <si>
    <t>ПЛАТЕЖИ ПРИ ПОЛЬЗОВАНИИ ПРИРОДНЫМИ РЕСУРСАМИ</t>
  </si>
  <si>
    <t>498 1 12 01000 01 0000 120</t>
  </si>
  <si>
    <t>Плата за негативное воздействие на окружающую среду</t>
  </si>
  <si>
    <t>000 1 08 00000 00 0000 000</t>
  </si>
  <si>
    <t>Государственная пошлина по делам, рассматриваемым в судах общей юрисдикции, мировыми судьями</t>
  </si>
  <si>
    <t>Государственная пошлина по делам, рассматриваемым в судах общей юрисдикции, мировыми судьями(за исключением госпошлины по делам, рассматриваемым ВС РФ)</t>
  </si>
  <si>
    <t>000 1 08 07000 01 0000 110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</si>
  <si>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</si>
  <si>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188 1 08 07140 01 0000 110</t>
  </si>
  <si>
    <t>Государственная пошлина за выдачу разрешения на распространение наружной рекламы</t>
  </si>
  <si>
    <t>Государственная пошлина за выдачу ордера на квартиру</t>
  </si>
  <si>
    <t>182 1 09 00000 00 0000 000</t>
  </si>
  <si>
    <t>Прочие налоги и сборы (по отмененным местным налогам и сборам)</t>
  </si>
  <si>
    <t>000 1 11 00000 00 0000 000</t>
  </si>
  <si>
    <t>ДОХОДЫ ОТ ИСПОЛЬЗОВАНИЯ ИМУЩЕСТВА, НАХОДЯЩЕГОСЯ В ГОСУДАРСТВЕННОЙ И МУНИЦИПАЛЬНОЙ СОБСТВЕННОСТИ</t>
  </si>
  <si>
    <t>000 1 11 02000 00 0000 120</t>
  </si>
  <si>
    <t>Доходы от размещения средств бюджета</t>
  </si>
  <si>
    <t>000 1 11 05000 00 0000 120</t>
  </si>
  <si>
    <t>Доходы от сдачи в аренду имущества, находящегося в государственной и муниципальной собственности</t>
  </si>
  <si>
    <t>000 1 11 05010 00 0000 120</t>
  </si>
  <si>
    <t>000 1 11 05030 00 0000 120</t>
  </si>
  <si>
    <t>060 1 11 05035 10 0000 120</t>
  </si>
  <si>
    <t>330 2 02 04004 05 0031 151</t>
  </si>
  <si>
    <t>000 1 14 00000 00 0000 000</t>
  </si>
  <si>
    <t>ДОХОДЫ ОТ ПРОДАЖИ МАТЕРИАЛЬНЫХ И НЕМАТЕРИАЛЬНЫХ АКТИВОВ</t>
  </si>
  <si>
    <t>Доходы от продажи квартир</t>
  </si>
  <si>
    <t>000 1 14 02000 00 0000 000</t>
  </si>
  <si>
    <t>Доходы от реализации имущества, находящегося в государственной и муниципальной собственности</t>
  </si>
  <si>
    <t xml:space="preserve">Субвенции бюджетам муниципальных районов на обеспечение жилыми помещениями детей-сирот и детей, оставшихся без попечения родителей, а также детей, находящихся под опекой (попечительством), не имеющих закрепленного жилого помещения </t>
  </si>
  <si>
    <t>АДМИНИСТРАТИВНЫЕ ПЛАТЕЖИ И СБОРЫ</t>
  </si>
  <si>
    <t>000 1 15 02000 00 0000 140</t>
  </si>
  <si>
    <t>Платежи, взимаемые государственными и муниципальными организациями за выполнение опредленных функций</t>
  </si>
  <si>
    <t>000 1 16 00000 00 0000 000</t>
  </si>
  <si>
    <t>ШТРАФЫ, САНКЦИИ, ВОЗМЕЩЕНИЕ УЩЕРБА</t>
  </si>
  <si>
    <t xml:space="preserve">000 1 09 07030 05 0000 110     </t>
  </si>
  <si>
    <t>000 1 17 00000 00 0000 000</t>
  </si>
  <si>
    <t>ПРОЧИЕ НЕНАЛОГОВЫЕ ДОХОДЫ</t>
  </si>
  <si>
    <t>000 1 17 01000 00 0000 180</t>
  </si>
  <si>
    <t>000 1 17 05000 00 0000 180</t>
  </si>
  <si>
    <t>Налоговые доходы</t>
  </si>
  <si>
    <t>000 2 02 01000 00 0000 151</t>
  </si>
  <si>
    <t>000 2 02 02000 00 0000 151</t>
  </si>
  <si>
    <t>ПРОЧИЕ БЕЗВОЗМЕЗДНЫЕ ПОСТУПЛЕНИЯ</t>
  </si>
  <si>
    <t>182 1 01 02010 01 0000 110</t>
  </si>
  <si>
    <t>000 1 11 03000 00 0000 120</t>
  </si>
  <si>
    <t>000 1 08 07140 01 0000 110</t>
  </si>
  <si>
    <t>182 1 08 03010 01 0000 110</t>
  </si>
  <si>
    <t>182 1 08 03000 01 0000 110</t>
  </si>
  <si>
    <t>170 1 08 07140 01 0000 110</t>
  </si>
  <si>
    <t>ГИБДД</t>
  </si>
  <si>
    <t>Госинспекция по надзору за техн.состоянием самоходных машин и других видов техники ХМАО-Югры</t>
  </si>
  <si>
    <t>Безвозмездные поступления от других бюджетов бюджетной системы РФ</t>
  </si>
  <si>
    <t>Налог на доходы  физических лиц с доходов, облагаемых по налоговой ставке, установленной пунктом 1 статьи 224 Налогового кодекса РФ</t>
  </si>
  <si>
    <t>Налог на доходы физических лиц с доходов,  полученных физическими лицами, не являющимися налоговыми резидентами Российской Федерации</t>
  </si>
  <si>
    <t xml:space="preserve">Транспортный налог </t>
  </si>
  <si>
    <t>Транспортный налог с организаций</t>
  </si>
  <si>
    <t>Транспортный налог с физических лиц</t>
  </si>
  <si>
    <t xml:space="preserve">182 1 06 04000 02 0000 110 </t>
  </si>
  <si>
    <t>182 1 06  04011 02 0000 110</t>
  </si>
  <si>
    <t xml:space="preserve"> 182 1 06  04012 02 0000 110</t>
  </si>
  <si>
    <t xml:space="preserve">182 1 06 01000 00 0000 110 </t>
  </si>
  <si>
    <t>182 1 06 01030 05 0000 110</t>
  </si>
  <si>
    <t xml:space="preserve">182 1 06 06000 00 0000 110 </t>
  </si>
  <si>
    <t>ГОСУДАРСТВЕННАЯ ПОШЛИНА, СБОРЫ</t>
  </si>
  <si>
    <t>Государственная пошлина за право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</si>
  <si>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ЗАДОЛЖЕННОСТЬ И ПЕРЕРАСЧЕТЫ ПО ОТМЕНЕННЫМ НАЛОГАМ, СБОРАМ И ИНЫМ ОБЯЗАТЕЛЬНЫМ ПЛАТЕЖАМ</t>
  </si>
  <si>
    <t>182 1 09 04000 00 0000 110</t>
  </si>
  <si>
    <t>Земельный налог по обязательствам, возникшим до 1 января 2006 года</t>
  </si>
  <si>
    <t>Доходы от размещения временно свободных средств бюджетов муниципальных районов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</si>
  <si>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</t>
  </si>
  <si>
    <t>060 1 14 02032 05 0000 410</t>
  </si>
  <si>
    <t xml:space="preserve">Гос.пошлина за совершение нотариальных действий (за исключением действий,совершаемых консульскими учреждениями РФ) </t>
  </si>
  <si>
    <t>000 1 15 00000 00 0000 000</t>
  </si>
  <si>
    <t>Платежи, взимаемые организациями муниципальных районов за выполнение определенных функций</t>
  </si>
  <si>
    <t>Невыясненные поступления, зачисляемые в  бюджеты муниципальных районов</t>
  </si>
  <si>
    <t>Денежные взыскания (штрафы) за нарушение законодательства в области охраны окружающей среды</t>
  </si>
  <si>
    <t>Дотации из Регионального фонда финансовой поддержки муниципальных районов (ОБ) - дотации бюджетам муниципальных районов на выравнивание уровня бюджетной обеспеченности</t>
  </si>
  <si>
    <t>000 2 00 00000 00 0000 000</t>
  </si>
  <si>
    <t xml:space="preserve">БЕЗВОЗМЕЗДНЫЕ ПОСТУПЛЕНИЯ </t>
  </si>
  <si>
    <t>000 2 02 00000 00 0000 000</t>
  </si>
  <si>
    <t>330 1 11 02033 05 0000 120</t>
  </si>
  <si>
    <t>Проценты, полученные от предоставления бюджетных кредитов внутри страны</t>
  </si>
  <si>
    <t>Прочие поступления от денежных взысканий (штрафов) и иных сумм в возмещение ущерба, зачисляемые в  бюджеты муниципальных районов (Центр ГИМС МЧС  по ХМАО-Югре)</t>
  </si>
  <si>
    <t>500 2 02 03021 05 0001 151</t>
  </si>
  <si>
    <t>500 2 02 03021 05 0002 151</t>
  </si>
  <si>
    <t>330 2 02 03027 05 0001 151</t>
  </si>
  <si>
    <t>500 2 02 04005 05 0001 151</t>
  </si>
  <si>
    <t>Проценты, полученные от предоставления бюджетных кредитов внутри страны за счет средств бюджетов муниципальных районов</t>
  </si>
  <si>
    <t>182 1 05 03000 01 0000 110</t>
  </si>
  <si>
    <t>Единый сельскохозяйственный налог</t>
  </si>
  <si>
    <t>182 1 09 03000 00 0000 110</t>
  </si>
  <si>
    <t>Платежи за пользование природными ресурсами</t>
  </si>
  <si>
    <t>182 1 09 03010 03 0000 110</t>
  </si>
  <si>
    <t>Платежи за проведение поисковых и разведочных работ</t>
  </si>
  <si>
    <t xml:space="preserve">182 1 09 03021 03 0000 110 </t>
  </si>
  <si>
    <t>Платежи за добычу общераспространенных полезных ископаемых</t>
  </si>
  <si>
    <t>Денежные взыскания (штрафы) за нарушение законодательства о налогах и сборах</t>
  </si>
  <si>
    <t>182 1 16 03010 01 0000 140</t>
  </si>
  <si>
    <t>182 1 16 03030 01 0000 140</t>
  </si>
  <si>
    <t>182 1 16 06000 01 0000 140</t>
  </si>
  <si>
    <t>Денежные взыскания (штрафы) за нарушение Федерального закона "О пожарной безопасности"</t>
  </si>
  <si>
    <t>000 1 09 07000 05 0000 110</t>
  </si>
  <si>
    <t>000 1 09 07050 05 0000 110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</si>
  <si>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</si>
  <si>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(ФБ)</t>
  </si>
  <si>
    <t>Субсидии бюджетам муниципальных районов  на денежные выплаты медицинскому персоналу фельдшерско-акушерских пунктов, врачам, фельдшерам и медицинским сестрам "Скорой медицинской помощи" (ОБ)</t>
  </si>
  <si>
    <t>Денежные взыскания (штрафы) за административные правонарушения в области налогов и сборов, предусмотренные КоАП РФ</t>
  </si>
  <si>
    <t>Дененжные взыскания (штрафы) за нарушение законодательства о применении контрольно-кассовой техники при осуществление наличных денежных расчетов и (или) расчет с использованием  платежных карт</t>
  </si>
  <si>
    <t>340 1 16 25050 05 0000 140</t>
  </si>
  <si>
    <t xml:space="preserve">Денежные взыскания (штрафы) за нарушение земельного законодательства </t>
  </si>
  <si>
    <t>000 1 17 05050 05 0000 180</t>
  </si>
  <si>
    <t xml:space="preserve"> Прочие неналоговые доходы  ДЗИОиП</t>
  </si>
  <si>
    <t xml:space="preserve"> Прочие неналоговые доходы  Комитет по финансам</t>
  </si>
  <si>
    <t>430 1 17 05050 05 0000 180</t>
  </si>
  <si>
    <t>500 2 02 02024 05 0000 151</t>
  </si>
  <si>
    <t>500 2 02 02024 05 0001 151</t>
  </si>
  <si>
    <t>500 2 02 02024 05 0002 151</t>
  </si>
  <si>
    <t>500 2 02 03020 05 0001 151</t>
  </si>
  <si>
    <t>500 2 02 03015 05 0001 151</t>
  </si>
  <si>
    <t>Субвенция на совершенствование организации питания учащихся общеобразовательных школ</t>
  </si>
  <si>
    <t>430 3 03 02050 05 0026 180</t>
  </si>
  <si>
    <t xml:space="preserve">Налог на доходы физических лиц с доходов, полученных физическими лицами, являющимися налоговыми резидентами РФ, в виде дивидендов от долевого участия в деятельности организаций </t>
  </si>
  <si>
    <t xml:space="preserve">Налог на доходы физических лиц с доходов, полученных в виде выигрышей и призов в проводимых конкурсах, играх и других мероприятиях в  целях рекламы товаров, работ и услуг,  процентных доходов по вкладам в банках , в виде материальной выгоды от экономии на процентах при получении заемных (кредитных) средств </t>
  </si>
  <si>
    <t>500 2 02 02999 05 0000 151</t>
  </si>
  <si>
    <t>500 2 02 02089 05 0002 151</t>
  </si>
  <si>
    <t>Субсидии  бюджетам   муниципальных   районов   на обеспечение мероприятий по переселению  граждан  из аварийного  жилищного  фонда  за   счет   средств бюджетов</t>
  </si>
  <si>
    <t>430 1 11 05025 05 0000 120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</si>
  <si>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автономных учреждений)</t>
  </si>
  <si>
    <t xml:space="preserve">Доходы от продажи земельных участков, государственная собственность на которые не разграничена и которые расположены в границах поселений </t>
  </si>
  <si>
    <t xml:space="preserve">182 1 09 04050 05 0000 110   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</si>
  <si>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образованию)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</si>
  <si>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здравоохранению)</t>
  </si>
  <si>
    <t>Доходы от продажи услуг, оказываемых учреждениями, находящихся в ведении органов местного самоуправления муниципальных районов (Комитет по культуре и кинофикации)</t>
  </si>
  <si>
    <t>Доходы от продажи услуг, оказываемых учреждениями, находящихся в ведении органов местного самоуправления муниципальных районов (Егерьская служба)</t>
  </si>
  <si>
    <t>Доходы от продажи услуг, оказываемых учреждениями, находящихся в ведении органов местного самоуправления муниципальных районов ( Газета "Наш район")</t>
  </si>
  <si>
    <t xml:space="preserve">Дотации бюджетам муниципальных районов на поддержку мер по обеспечению сбалансированности бюджетов (ОБ) </t>
  </si>
  <si>
    <t>500 2 02 03027 05 0000 151</t>
  </si>
  <si>
    <t>500 2 02 03027 05 0002 151</t>
  </si>
  <si>
    <t>500 2 02 03029 05 0002 151</t>
  </si>
  <si>
    <t>500 2 02 03029 05 0001 151</t>
  </si>
  <si>
    <t>430 1 11 01050 05 0000 120</t>
  </si>
  <si>
    <t>Доходы в виде прибыли, приходящейся на доли в уставных (складочных) капиталах хозяйственных товариществ и обществ, или дивендов по акциям, принадлежащим муниципальным районам</t>
  </si>
  <si>
    <t>000 1 11 09000 00 0000 120</t>
  </si>
  <si>
    <t>Прочие доходы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</si>
  <si>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430 1 11 09045 05 0000 120</t>
  </si>
  <si>
    <t>500 2 02 01008 05 0000 151</t>
  </si>
  <si>
    <t>Дотации бюджетам муниципальных районов на поощрение достижения наилучших показателей деятельности органов местного самоуправления</t>
  </si>
  <si>
    <t>020 1 14 06014 10 0000 430</t>
  </si>
  <si>
    <t>500 2 02 03026 05 0002 151</t>
  </si>
  <si>
    <t>130 1 16 90050 05 0000 140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</si>
  <si>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 (Служба по контролю и надзору в сфере здравоохранения ХМАО-Югры)</t>
  </si>
  <si>
    <t>160 1 16 90050 05 0000 140</t>
  </si>
  <si>
    <t>Прочие поступления от денежных взысканий (штрафов) и иных сумм в возмещение ущерба, зачисляемые в бюджеты муниципальных районов (Управление ветеринарии  ХМАО-Югры)</t>
  </si>
  <si>
    <t>020 1 16 90050 05 0024 140</t>
  </si>
  <si>
    <t>Прочие поступления от денежных взысканий (штрафов) и иных сумм в возмещение ущерба, зачисляемые в бюджеты муниципальных районов ( административная комиссия)</t>
  </si>
  <si>
    <t>020 1 16 90050 05 0029 140</t>
  </si>
  <si>
    <t>Прочие поступления от денежных взысканий (штрафов) и иных сумм в возмещение ущерба, зачисляемые в бюджеты муниципальных районов (КДНС и ЗП)</t>
  </si>
  <si>
    <t>- подпрограмма " Строительство и (или ) приобретение жилых помещений для предоставления на условиях социального найма, формирование маневренного фонда"</t>
  </si>
  <si>
    <t>500 2 02 02077 05 0044 151</t>
  </si>
  <si>
    <t>- подпрограмма " Развитие материально-технической базы учреждений здравоохранения ХМАО-Югры</t>
  </si>
  <si>
    <t>500 2 02 02077 05 0050 151</t>
  </si>
  <si>
    <t>Программа "Развитие материально-технической базы дошкольных образовательных учреждений В ХМАО-Югре" на 2007-2010 годы</t>
  </si>
  <si>
    <t>500 2 02 02077 05 0060 151</t>
  </si>
  <si>
    <t>Программа "Государственая поддержка агропромышленного комплекса ХМАО-Югры"</t>
  </si>
  <si>
    <t>500 2 02 02999 05 0001 151</t>
  </si>
  <si>
    <t>500 2 02 02999 05 0002 151</t>
  </si>
  <si>
    <t>500 2 02 02999 05 0003 151</t>
  </si>
  <si>
    <t>Субсидии на повышение оплаты труда работников бюджетной сферы и муниципальных служащих</t>
  </si>
  <si>
    <t>Денежные выплаты медицинскому персоналу амбулаторий</t>
  </si>
  <si>
    <t>Субсидии на финансовое обеспечение дополнительной медицинской помощи, оказываемой врачами -терапевтами участковыми, врачами-педиаторамиучастковыми, врачами общей практики(семейными врачами), медицинскими сестрами участковыми, врачей терапевтов участковых, врачей-педиаторов участковых, медицинскими сестрами, врачей общей практики (семейных врачей)</t>
  </si>
  <si>
    <t>Субвенция из регионального фонда компенсаций на исполнение полномочий по расчету и распределению дотаций поселениям, входящим в состав муниципального района</t>
  </si>
  <si>
    <t>430 1 14 02033 10 0000 410</t>
  </si>
  <si>
    <t>020 1 11 09045 10 0000 120</t>
  </si>
  <si>
    <t>Доходы бюджетов от реализации имущества, находящегося в оперативном управлении учреждений, находящихся в собственности поселений</t>
  </si>
  <si>
    <t>020 3 02 01050 10 0000 130</t>
  </si>
  <si>
    <t>Доходы от продажи услуг, оказываемых учреждениями, находящихся в ведении органов местного самоуправления поселений</t>
  </si>
  <si>
    <t>020 1 11 05025 10 0000 120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</si>
  <si>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</si>
  <si>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020 1 17 01050 10 0000 180</t>
  </si>
  <si>
    <t>Невыясненные поступления, зачисляемые в  бюджеты поселений</t>
  </si>
  <si>
    <t>500 2 02 03024 05 0013 151</t>
  </si>
  <si>
    <t>500 2 02 02077 05 0033 151</t>
  </si>
  <si>
    <t>500 2 02 02077 05 0034 151</t>
  </si>
  <si>
    <t>020 1 17 05050 05 0000 180</t>
  </si>
  <si>
    <t xml:space="preserve"> Прочие неналоговые доходы Администрация</t>
  </si>
  <si>
    <t>430 114 06013 05 0000 430</t>
  </si>
  <si>
    <t>Доходы от продажи земельных участков, государственная собственность на которые не разграничена и которые расположены в границах межселенных территорий муниципальных районов</t>
  </si>
  <si>
    <t>000 1 14 06000 00 0000 430</t>
  </si>
  <si>
    <t>430 114 06025 05 0000 430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</si>
  <si>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автономных учреждений)</t>
  </si>
  <si>
    <t>020 1 13 03050 10 0000 130</t>
  </si>
  <si>
    <t>500 2 02 03024 05 0016 151</t>
  </si>
  <si>
    <t>Субвенции по информационному обеспечению общеобразовательных программ</t>
  </si>
  <si>
    <t>020 114 06026 10 0000 430</t>
  </si>
  <si>
    <t>Доходы от продажи земельных участков, находящихся в собственности ПОСЕЛЕНИЙ</t>
  </si>
  <si>
    <t>000 3 03 99050 05 0000 180</t>
  </si>
  <si>
    <t>230 3 03 99050 05 0000 180</t>
  </si>
  <si>
    <t>000 3 03 02050 05 0000 180</t>
  </si>
  <si>
    <t>230 3 03 02050 05 0000 180</t>
  </si>
  <si>
    <t>500 2 02 02036 05 0001 151</t>
  </si>
  <si>
    <t>Субсидии  бюджетам муниципальных районов на обеспечение жильем молодых семей и молодых специалистов, проживающих в сельской местности (ФБ)</t>
  </si>
  <si>
    <t>500 2 02 03055 05 0001 151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</si>
  <si>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 (ФБ)</t>
  </si>
  <si>
    <t>500 2 02 03055 05 0002 151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</si>
  <si>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 (ОБ)</t>
  </si>
  <si>
    <t>500 2 02 03070 05 0001 151</t>
  </si>
  <si>
    <t>076 1 16 25030 01 0000 140</t>
  </si>
  <si>
    <t>Прочие безвозмездные поступления в бюджеты поселений</t>
  </si>
  <si>
    <t>Субсидии бюджетам муниципальных районов на софинансирование приоритетных социально значимых расходов</t>
  </si>
  <si>
    <t>500 2 02 02008 05 0001 151</t>
  </si>
  <si>
    <t>Субсидии на обеспечение жильем молодых семей</t>
  </si>
  <si>
    <t>500 2 02 03055 05 0000151</t>
  </si>
  <si>
    <t>Субвенции муниципальным районам на денежные выплаты медицинскому персоналу Фельдшерско-акушерских пунктов, врачам, фельдшерам и медицинским сестрам скорой помощи</t>
  </si>
  <si>
    <t>500 2 07 05000 05 0001180</t>
  </si>
  <si>
    <t>Прочие безвозмездные поступления в бюджеты муниципальных районов (С предприятиями ТЭК)</t>
  </si>
  <si>
    <t>500 2 07 05000 05 0002 180</t>
  </si>
  <si>
    <t>Прочие безвозмездные поступления в бюджеты муниципальных районов (Тюменская область)</t>
  </si>
  <si>
    <t>500 2 02 02999 05 0006 151</t>
  </si>
  <si>
    <t>500 2 02 02999 05 0004 151</t>
  </si>
  <si>
    <t>Субсидии на реализацию дополнительных мероприятий, направленных на снижение напряженности на рынке труда (ФБ)</t>
  </si>
  <si>
    <t>500 2 02 02999 05 0005151</t>
  </si>
  <si>
    <t>Субсидии на реализацию дополнительных мероприятий, направленных на снижение напряженности на рынке труда (ОБ)</t>
  </si>
  <si>
    <t>260 1 13 03050 05 0000 130</t>
  </si>
  <si>
    <t>230 1 13 03050 05 0000 130</t>
  </si>
  <si>
    <t>240 1 13 03050 05 0000 130</t>
  </si>
  <si>
    <t>188 1 16 06000 01 0000 140</t>
  </si>
  <si>
    <t>321 1 16 25060 01 0000 140</t>
  </si>
  <si>
    <t xml:space="preserve">Денежные взыскания (штрафы) за нарушение земельного  законодательства </t>
  </si>
  <si>
    <t>081 1 16 25030 05 0000 140</t>
  </si>
  <si>
    <t>Денежные взыскания (штрафы ) за нарушениезаконодательства об охране и использовании животного мира(Управление по ветеринарному и фитосанитарному надзору)</t>
  </si>
  <si>
    <t xml:space="preserve">Прочие межбюджетные трансферты передаваемые бюджетам муниципальных районов </t>
  </si>
  <si>
    <t>500 2 02 04999 05 0001151</t>
  </si>
  <si>
    <t>Прочие межбюджетные трансферты передаваемые бюджетам муниципальных районов (ФБ) Департамент занятости ХМАО</t>
  </si>
  <si>
    <t>500 2 02 04999 05 0002 151</t>
  </si>
  <si>
    <t>Прочие межбюджетные трансферты передаваемые бюджетам муниципальных районов (ОБ) Департамент занятости ХМАО</t>
  </si>
  <si>
    <t>500 2 02 04999 05 0003 151</t>
  </si>
  <si>
    <t>Прочие межбюджетные трансферты передаваемые бюджетам муниципальных районов (Прочие ГРБС)</t>
  </si>
  <si>
    <t>020 2 07 05000 10 0000 180</t>
  </si>
  <si>
    <t>020 1 17 05050 10 0000 180</t>
  </si>
  <si>
    <t xml:space="preserve"> Прочие неналоговые доходы  ПОСЕЛЕНИЙ</t>
  </si>
  <si>
    <t>020 1 14 01050 10 0000 410</t>
  </si>
  <si>
    <t>ВСЕГО  ДОХОДОВ (без учета безвозмездных поступлений )</t>
  </si>
  <si>
    <t>020 1 13 03050 05 0021 130</t>
  </si>
  <si>
    <t>430 1 13 03050 05 0000 130</t>
  </si>
  <si>
    <t>Межбюджетные трансферты, передаваемые  бюджетам муниципальных районов на обеспечение равного с Министерством внутренних дел Российской Федерации повышения денежного довольствия сотрудникам и заработной платы работникам подразделений милиции общественной безопасности и социальных выплат (ФБ)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</si>
  <si>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 власти другого уровня</t>
  </si>
  <si>
    <t>Межбюджетные трансферты, передаваемые бюджетам муниципальных районов  из бюджетов поселений на осуществление части полномочий по решению вопросов местного значения  в соотвествии с заключенными соглашениями</t>
  </si>
  <si>
    <t>500 2 02 04025 05 0000 151</t>
  </si>
  <si>
    <t>Межбюджетные трансферты, передаваемые бюджетам муниципальных районов  на кмплектование книжных фондов библиотек муниципальных образований</t>
  </si>
  <si>
    <t>500 2 02 02085 05 0000 151</t>
  </si>
  <si>
    <t>Субсидии  бюджетам   муниципальных   районов   на осуществление  мероприятий по  обеспечению жильем граждан Российской Федерации, проживающих в сельской местности (Государственная поддержка агропромышленного комплекса ХМАО-Югры" на 2008-2011 годы</t>
  </si>
  <si>
    <t>500 2 02 02085 05 0002 151</t>
  </si>
  <si>
    <t>500 2 07 05000 05 0003 180</t>
  </si>
  <si>
    <t>Спонсорские поступления для Думы Ханты-Мансийского района</t>
  </si>
  <si>
    <t>500 2 02 04999 05 0005 151</t>
  </si>
  <si>
    <t>На финансирование наказов избирателей депутатов Думы ХМАО-Югры</t>
  </si>
  <si>
    <t>500 2 02 03024 05 0017 151</t>
  </si>
  <si>
    <t>Субсидии местным бюджетам на организацию отдыха и оздоровления детей</t>
  </si>
  <si>
    <t>500 2 02 02999 05 0007 151</t>
  </si>
  <si>
    <t>Субсидии местным бюджетам на оплату стоимости питания детям школьного возраста в оздоровительных лагерях с дневным пребыванием детей</t>
  </si>
  <si>
    <t xml:space="preserve">   Уточненный план на 2010 год            </t>
  </si>
  <si>
    <t xml:space="preserve"> ПЛАН НА 1 квартал 2010 года</t>
  </si>
  <si>
    <t>КБК</t>
  </si>
  <si>
    <t>ИТОГО доходов без учета безвозмездных поступлений из бюджетов других уровней</t>
  </si>
  <si>
    <t>500 1 13 03050 05 0000 130</t>
  </si>
  <si>
    <t>048 1 16 25050 01 0000 140</t>
  </si>
  <si>
    <t>020 1 16 23050 10 0000 140</t>
  </si>
  <si>
    <t>Субвенции бюджетам муниципальных районов на обеспечение жильем отдельных категорий граждан, установленных Федеральным законом от 12 января 1995 года №5 ФЗ "О ветеранах", в соответствии с Указом Президента Российской Федерации от 7 мая 2008 года №714 "Об обеспечении жильем ветеранов Великой Отечественной войны 1941-1945 годов"</t>
  </si>
  <si>
    <t>500 2 02 03003 10 0000 151</t>
  </si>
  <si>
    <t xml:space="preserve">Субвенции  бюджетам поселений на  государственную регистрацию актов гражданского состояния </t>
  </si>
  <si>
    <t>500 2 02 04999 10 0000 151</t>
  </si>
  <si>
    <t>Прочие межбюджетные трансферты передаваемые бюджетам поселений</t>
  </si>
  <si>
    <t>500 2 02 03069 05 0002 151</t>
  </si>
  <si>
    <t xml:space="preserve">Субвенции бюджетам муниципальных районов на обеспечение жильем отдельных категорий граждан, установленных Федеральным законом от 12 января 1995 года №5 ФЗ "О ветеранах", в соответствии с Указом Президента Российской Федерации от 7 мая 2008 года №714 </t>
  </si>
  <si>
    <t>НАЛОГОВЫЕ И НЕНАЛОГОВЫЕ ДОХОДЫ</t>
  </si>
  <si>
    <t>500 2 02 03069 05 0001 151</t>
  </si>
  <si>
    <t>500 2 02 03069 05 0000 151</t>
  </si>
  <si>
    <t>182 1 05 02000 02 0000 110</t>
  </si>
  <si>
    <t>500 2 02 02085 05 0001 151</t>
  </si>
  <si>
    <t>500 2 02 04999 05 0004 151</t>
  </si>
  <si>
    <t>Прочие межбюджетные трансферты передаваемые бюджетам муниципальных районов (ОБ) Департамент занятости ХМАО (Содействие занятости населения)</t>
  </si>
  <si>
    <t>500 2 02 04999 05 0006 151</t>
  </si>
  <si>
    <t>Прочие межбюджетные трансферты передаваемые бюджетам муниципальных районов (на возмещение организациям коммунального комплекса недополученных доходов по теплоснабжению, водоснабжению и водоотведению)</t>
  </si>
  <si>
    <t>020 1 14 06026 10 0000 430</t>
  </si>
  <si>
    <t xml:space="preserve"> ПЛАН НА 9 месяцев 2010 года</t>
  </si>
  <si>
    <t>9 месяцев</t>
  </si>
  <si>
    <t>Денежные взыскания (штрафы) за нарушение законодательства об охране и использовании животного мира (Нижнеобское территориальное управление Федерального агенства по рыболовству)</t>
  </si>
  <si>
    <t>530 1 16 90050 05 0000 140</t>
  </si>
  <si>
    <t>Прочие поступления от денежных взысканий (штрафов) и иных сумм в возмещение ущерба, зачисляемые в  бюджеты муниципальных районов (Управление по охране, контролю и регулированию объектов животного мира)</t>
  </si>
  <si>
    <t>Субсидии "Обеспечение комплексной безопасности и комфортных условий образовательного процесса" Программа "Новая школа Югра" на 2010-2013 годы</t>
  </si>
  <si>
    <t>500 2 02 03007 05 0001 151</t>
  </si>
  <si>
    <t>182 1 05 01040 01 000 110</t>
  </si>
  <si>
    <t>Доходы от выдачи патентов на осуществление предпринимательской деятельности при применении упрощенной системы налогообложения</t>
  </si>
  <si>
    <t>500 2 02 03002 05 0000 151</t>
  </si>
  <si>
    <t>Субвенции бюджетам на осуществление полномочий по подготовке проведения статистических переписей</t>
  </si>
  <si>
    <t>500 2 02 03002 05 0001151</t>
  </si>
  <si>
    <t>500 2 02 03002 05 0002 151</t>
  </si>
  <si>
    <t>230 2 07 05000 05 0000 180</t>
  </si>
  <si>
    <t xml:space="preserve">доходной части КОНСОЛИДИРОВАННОГО бюджета Ханты-Мансийский района  </t>
  </si>
  <si>
    <t>020 1 16 90050 10 0000 140</t>
  </si>
  <si>
    <t>161 1 16 33050 10 0000 140</t>
  </si>
  <si>
    <t>Денежные  взыскания (штрафы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</si>
  <si>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факт на 1 ноября 2010 года</t>
  </si>
  <si>
    <t xml:space="preserve"> на 1 ноября 2010 года </t>
  </si>
  <si>
    <t>Прочие доходы от оказания платных услуг получателями средств бюджетов поселений</t>
  </si>
  <si>
    <t>Прочие доходы бюджетов муниципальных районов от оказания платных услуг и компенсации затрат МУНИЦИПАЛЬНЫХ РАЙОНОВ (Комитет по образованию)</t>
  </si>
  <si>
    <t>Прочие доходы бюджетов муниципальных районов от оказания платных услуг и компенсации затрат МУНИЦИПАЛЬНЫХ РАЙОНОВ( Газета "Наш район")</t>
  </si>
  <si>
    <t>Прочие доходы бюджетов муниципальных районов от оказания платных услуг и компенсации затрат МУНИЦИПАЛЬНЫХ РАЙОНОВ ((Комитет по культуре и кинофикации)</t>
  </si>
  <si>
    <t>Прочие доходы бюджетов муниципальных районов от оказания платных услуг и компенсации затрат МУНИЦИПАЛЬНЫХ РАЙОНОВ (Комитет по здравоохранению)</t>
  </si>
  <si>
    <t>Прочие доходы бюджетов муниципальных районов от оказания платных услуг и компенсации затрат МУНИЦИПАЛЬНЫХ РАЙОНОВ (Егерьская служба)</t>
  </si>
  <si>
    <t>Прочие доходы бюджетов муниципальных районов от оказания платных услуг и компенсации затрат МУНИЦИПАЛЬНЫХ РАЙОНОВ (Комитет по финансам)</t>
  </si>
  <si>
    <r>
      <t xml:space="preserve">ДОТАЦИИ </t>
    </r>
    <r>
      <rPr>
        <sz val="10"/>
        <rFont val="Arial"/>
        <family val="2"/>
      </rPr>
      <t>от других бюджетов бюджетной системы РФ (ОБ)</t>
    </r>
  </si>
  <si>
    <r>
      <t xml:space="preserve">СУБСИДИИ  </t>
    </r>
    <r>
      <rPr>
        <sz val="10"/>
        <rFont val="Arial"/>
        <family val="2"/>
      </rPr>
      <t>от других бюджетов бюджетной системы РФ</t>
    </r>
  </si>
  <si>
    <r>
      <t xml:space="preserve">СУБВЕНЦИИ </t>
    </r>
    <r>
      <rPr>
        <sz val="10"/>
        <rFont val="Arial"/>
        <family val="2"/>
      </rPr>
      <t>от других бюджетов бюджетной системы РФ</t>
    </r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</si>
</sst>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&quot;р.&quot;_-;\-* #,##0.0&quot;р.&quot;_-;_-* &quot;-&quot;??&quot;р.&quot;_-;_-@_-"/>
    <numFmt numFmtId="165" formatCode="_-* #,##0&quot;р.&quot;_-;\-* #,##0&quot;р.&quot;_-;_-* &quot;-&quot;??&quot;р.&quot;_-;_-@_-"/>
    <numFmt numFmtId="166" formatCode="000000"/>
    <numFmt numFmtId="167" formatCode="_-* #,##0.000&quot;р.&quot;_-;\-* #,##0.000&quot;р.&quot;_-;_-* &quot;-&quot;??&quot;р.&quot;_-;_-@_-"/>
    <numFmt numFmtId="168" formatCode="_-* #,##0.0000&quot;р.&quot;_-;\-* #,##0.0000&quot;р.&quot;_-;_-* &quot;-&quot;??&quot;р.&quot;_-;_-@_-"/>
    <numFmt numFmtId="169" formatCode="_-* #,##0.000_р_._-;\-* #,##0.000_р_._-;_-* &quot;-&quot;??_р_._-;_-@_-"/>
    <numFmt numFmtId="170" formatCode="0.0"/>
    <numFmt numFmtId="171" formatCode="0.000"/>
    <numFmt numFmtId="172" formatCode="#,##0.0"/>
    <numFmt numFmtId="173" formatCode="0.0000000"/>
    <numFmt numFmtId="174" formatCode="0.000000"/>
    <numFmt numFmtId="175" formatCode="0.00000"/>
    <numFmt numFmtId="176" formatCode="_(\$* #,##0_);_(\$* \(#,##0\);_(\$* &quot;-&quot;_);_(@_)"/>
    <numFmt numFmtId="177" formatCode="_(* #,##0_);_(* \(#,##0\);_(* &quot;-&quot;_);_(@_)"/>
    <numFmt numFmtId="178" formatCode="_(\$* #,##0.00_);_(\$* \(#,##0.00\);_(\$* &quot;-&quot;??_);_(@_)"/>
    <numFmt numFmtId="179" formatCode="_(* #,##0.00_);_(* \(#,##0.00\);_(* &quot;-&quot;??_);_(@_)"/>
    <numFmt numFmtId="180" formatCode="#,##0.00;[Red]\-#,##0.00;0"/>
    <numFmt numFmtId="181" formatCode="0.00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#,##0.000"/>
    <numFmt numFmtId="187" formatCode="#,##0.0000"/>
    <numFmt numFmtId="188" formatCode="#,##0.00000"/>
    <numFmt numFmtId="189" formatCode="#,##0.00;[Red]\-#,##0.00;0.00"/>
    <numFmt numFmtId="190" formatCode="#,##0;[Red]\-#,##0;0"/>
    <numFmt numFmtId="191" formatCode="#,##0.000;[Red]\-#,##0.000;0.000"/>
    <numFmt numFmtId="192" formatCode="#,##0.0;[Red]\-#,##0.0;0.0"/>
    <numFmt numFmtId="193" formatCode="#,##0.0_ ;[Red]\-#,##0.0\ "/>
    <numFmt numFmtId="194" formatCode="#,##0.000_ ;[Red]\-#,##0.000\ "/>
    <numFmt numFmtId="195" formatCode="#,##0.00_ ;[Red]\-#,##0.00\ "/>
    <numFmt numFmtId="196" formatCode="_-* #,##0.0_р_._-;\-* #,##0.0_р_._-;_-* &quot;-&quot;??_р_._-;_-@_-"/>
    <numFmt numFmtId="197" formatCode="_-* #,##0.0_р_._-;\-* #,##0.0_р_._-;_-* &quot;-&quot;?_р_._-;_-@_-"/>
  </numFmts>
  <fonts count="101">
    <font>
      <sz val="10"/>
      <name val="Arial Cyr"/>
      <family val="0"/>
    </font>
    <font>
      <u val="single"/>
      <sz val="10"/>
      <color indexed="12"/>
      <name val="Arial Cyr"/>
      <family val="0"/>
    </font>
    <font>
      <sz val="8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sz val="8"/>
      <name val="Arial CYR"/>
      <family val="2"/>
    </font>
    <font>
      <b/>
      <sz val="11"/>
      <name val="Arial Cyr"/>
      <family val="0"/>
    </font>
    <font>
      <i/>
      <sz val="9"/>
      <name val="Arial Cyr"/>
      <family val="0"/>
    </font>
    <font>
      <i/>
      <sz val="8"/>
      <name val="Arial Cyr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8"/>
      <name val="Arial Cyr"/>
      <family val="0"/>
    </font>
    <font>
      <b/>
      <i/>
      <sz val="8"/>
      <name val="Arial Cyr"/>
      <family val="0"/>
    </font>
    <font>
      <sz val="10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sz val="9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b/>
      <i/>
      <sz val="12"/>
      <name val="Arial Cyr"/>
      <family val="0"/>
    </font>
    <font>
      <i/>
      <sz val="12"/>
      <name val="Arial Cyr"/>
      <family val="0"/>
    </font>
    <font>
      <i/>
      <sz val="12"/>
      <name val="Arial"/>
      <family val="2"/>
    </font>
    <font>
      <i/>
      <sz val="11"/>
      <name val="Arial Cyr"/>
      <family val="0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i/>
      <sz val="10"/>
      <name val="Times New Roman"/>
      <family val="1"/>
    </font>
    <font>
      <b/>
      <sz val="10"/>
      <name val="Times New Roman"/>
      <family val="1"/>
    </font>
    <font>
      <b/>
      <sz val="14"/>
      <name val="Arial Cyr"/>
      <family val="2"/>
    </font>
    <font>
      <sz val="14"/>
      <name val="Arial Cyr"/>
      <family val="0"/>
    </font>
    <font>
      <b/>
      <i/>
      <sz val="14"/>
      <name val="Arial Cyr"/>
      <family val="0"/>
    </font>
    <font>
      <i/>
      <sz val="14"/>
      <name val="Arial Cyr"/>
      <family val="0"/>
    </font>
    <font>
      <i/>
      <sz val="14"/>
      <name val="Arial"/>
      <family val="2"/>
    </font>
    <font>
      <sz val="14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color indexed="10"/>
      <name val="Arial Cyr"/>
      <family val="0"/>
    </font>
    <font>
      <i/>
      <sz val="10"/>
      <color indexed="10"/>
      <name val="Arial Cyr"/>
      <family val="0"/>
    </font>
    <font>
      <sz val="12"/>
      <color indexed="10"/>
      <name val="Arial Cyr"/>
      <family val="0"/>
    </font>
    <font>
      <b/>
      <sz val="12"/>
      <color indexed="18"/>
      <name val="Arial Cyr"/>
      <family val="0"/>
    </font>
    <font>
      <sz val="14"/>
      <color indexed="10"/>
      <name val="Arial Cyr"/>
      <family val="2"/>
    </font>
    <font>
      <sz val="14"/>
      <color indexed="10"/>
      <name val="Times New Roman"/>
      <family val="1"/>
    </font>
    <font>
      <b/>
      <i/>
      <sz val="14"/>
      <color indexed="10"/>
      <name val="Arial Cyr"/>
      <family val="0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61"/>
      <name val="Arial"/>
      <family val="2"/>
    </font>
    <font>
      <b/>
      <sz val="10"/>
      <color indexed="18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  <font>
      <b/>
      <sz val="12"/>
      <color theme="4" tint="-0.4999699890613556"/>
      <name val="Arial Cyr"/>
      <family val="0"/>
    </font>
    <font>
      <i/>
      <sz val="9"/>
      <color rgb="FFFF0000"/>
      <name val="Arial Cyr"/>
      <family val="0"/>
    </font>
    <font>
      <i/>
      <sz val="10"/>
      <color rgb="FFFF0000"/>
      <name val="Arial Cyr"/>
      <family val="0"/>
    </font>
    <font>
      <sz val="14"/>
      <color rgb="FFFF0000"/>
      <name val="Arial Cyr"/>
      <family val="2"/>
    </font>
    <font>
      <sz val="14"/>
      <color rgb="FFFF0000"/>
      <name val="Times New Roman"/>
      <family val="1"/>
    </font>
    <font>
      <b/>
      <i/>
      <sz val="14"/>
      <color rgb="FFFF0000"/>
      <name val="Arial Cyr"/>
      <family val="0"/>
    </font>
    <font>
      <b/>
      <sz val="10"/>
      <color theme="4" tint="-0.4999699890613556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double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double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thin"/>
    </border>
    <border>
      <left style="thin"/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 style="medium"/>
      <right style="medium"/>
      <top style="double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2" borderId="0" applyNumberFormat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4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1" applyNumberFormat="0" applyAlignment="0" applyProtection="0"/>
    <xf numFmtId="0" fontId="76" fillId="27" borderId="2" applyNumberFormat="0" applyAlignment="0" applyProtection="0"/>
    <xf numFmtId="0" fontId="77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6" applyNumberFormat="0" applyFill="0" applyAlignment="0" applyProtection="0"/>
    <xf numFmtId="0" fontId="82" fillId="28" borderId="7" applyNumberFormat="0" applyAlignment="0" applyProtection="0"/>
    <xf numFmtId="0" fontId="83" fillId="0" borderId="0" applyNumberFormat="0" applyFill="0" applyBorder="0" applyAlignment="0" applyProtection="0"/>
    <xf numFmtId="0" fontId="84" fillId="29" borderId="0" applyNumberFormat="0" applyBorder="0" applyAlignment="0" applyProtection="0"/>
    <xf numFmtId="0" fontId="2" fillId="0" borderId="0">
      <alignment/>
      <protection/>
    </xf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85" fillId="30" borderId="0" applyNumberFormat="0" applyBorder="0" applyAlignment="0" applyProtection="0"/>
    <xf numFmtId="0" fontId="8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9" fillId="32" borderId="0" applyNumberFormat="0" applyBorder="0" applyAlignment="0" applyProtection="0"/>
  </cellStyleXfs>
  <cellXfs count="400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14" fillId="0" borderId="0" xfId="0" applyFont="1" applyFill="1" applyBorder="1" applyAlignment="1">
      <alignment vertical="top" wrapText="1"/>
    </xf>
    <xf numFmtId="0" fontId="0" fillId="0" borderId="0" xfId="0" applyFill="1" applyAlignment="1">
      <alignment/>
    </xf>
    <xf numFmtId="3" fontId="21" fillId="0" borderId="0" xfId="0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center"/>
    </xf>
    <xf numFmtId="1" fontId="21" fillId="0" borderId="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/>
    </xf>
    <xf numFmtId="1" fontId="21" fillId="0" borderId="11" xfId="0" applyNumberFormat="1" applyFont="1" applyFill="1" applyBorder="1" applyAlignment="1">
      <alignment/>
    </xf>
    <xf numFmtId="1" fontId="24" fillId="0" borderId="10" xfId="0" applyNumberFormat="1" applyFont="1" applyFill="1" applyBorder="1" applyAlignment="1">
      <alignment/>
    </xf>
    <xf numFmtId="1" fontId="24" fillId="0" borderId="12" xfId="0" applyNumberFormat="1" applyFont="1" applyFill="1" applyBorder="1" applyAlignment="1">
      <alignment horizontal="center"/>
    </xf>
    <xf numFmtId="1" fontId="21" fillId="0" borderId="13" xfId="0" applyNumberFormat="1" applyFont="1" applyFill="1" applyBorder="1" applyAlignment="1">
      <alignment horizontal="center"/>
    </xf>
    <xf numFmtId="1" fontId="24" fillId="0" borderId="14" xfId="0" applyNumberFormat="1" applyFont="1" applyFill="1" applyBorder="1" applyAlignment="1">
      <alignment horizontal="center"/>
    </xf>
    <xf numFmtId="1" fontId="21" fillId="0" borderId="15" xfId="0" applyNumberFormat="1" applyFont="1" applyFill="1" applyBorder="1" applyAlignment="1">
      <alignment/>
    </xf>
    <xf numFmtId="1" fontId="21" fillId="0" borderId="11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/>
    </xf>
    <xf numFmtId="1" fontId="21" fillId="0" borderId="17" xfId="0" applyNumberFormat="1" applyFont="1" applyFill="1" applyBorder="1" applyAlignment="1">
      <alignment/>
    </xf>
    <xf numFmtId="1" fontId="21" fillId="0" borderId="16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 horizontal="center"/>
    </xf>
    <xf numFmtId="192" fontId="29" fillId="0" borderId="19" xfId="54" applyNumberFormat="1" applyFont="1" applyFill="1" applyBorder="1" applyAlignment="1" applyProtection="1">
      <alignment/>
      <protection hidden="1"/>
    </xf>
    <xf numFmtId="192" fontId="29" fillId="0" borderId="20" xfId="54" applyNumberFormat="1" applyFont="1" applyFill="1" applyBorder="1" applyAlignment="1" applyProtection="1">
      <alignment/>
      <protection hidden="1"/>
    </xf>
    <xf numFmtId="192" fontId="29" fillId="0" borderId="12" xfId="54" applyNumberFormat="1" applyFont="1" applyFill="1" applyBorder="1" applyAlignment="1" applyProtection="1">
      <alignment/>
      <protection hidden="1"/>
    </xf>
    <xf numFmtId="192" fontId="29" fillId="0" borderId="17" xfId="0" applyNumberFormat="1" applyFont="1" applyFill="1" applyBorder="1" applyAlignment="1">
      <alignment horizontal="right"/>
    </xf>
    <xf numFmtId="192" fontId="29" fillId="0" borderId="10" xfId="54" applyNumberFormat="1" applyFont="1" applyFill="1" applyBorder="1" applyAlignment="1" applyProtection="1">
      <alignment/>
      <protection hidden="1"/>
    </xf>
    <xf numFmtId="192" fontId="29" fillId="0" borderId="11" xfId="54" applyNumberFormat="1" applyFont="1" applyFill="1" applyBorder="1" applyAlignment="1" applyProtection="1">
      <alignment/>
      <protection hidden="1"/>
    </xf>
    <xf numFmtId="192" fontId="29" fillId="0" borderId="16" xfId="54" applyNumberFormat="1" applyFont="1" applyFill="1" applyBorder="1" applyAlignment="1" applyProtection="1">
      <alignment/>
      <protection hidden="1"/>
    </xf>
    <xf numFmtId="192" fontId="29" fillId="0" borderId="18" xfId="54" applyNumberFormat="1" applyFont="1" applyFill="1" applyBorder="1" applyAlignment="1" applyProtection="1">
      <alignment/>
      <protection hidden="1"/>
    </xf>
    <xf numFmtId="192" fontId="29" fillId="0" borderId="15" xfId="54" applyNumberFormat="1" applyFont="1" applyFill="1" applyBorder="1" applyAlignment="1" applyProtection="1">
      <alignment/>
      <protection hidden="1"/>
    </xf>
    <xf numFmtId="192" fontId="29" fillId="0" borderId="21" xfId="54" applyNumberFormat="1" applyFont="1" applyFill="1" applyBorder="1" applyAlignment="1" applyProtection="1">
      <alignment/>
      <protection hidden="1"/>
    </xf>
    <xf numFmtId="172" fontId="22" fillId="0" borderId="12" xfId="0" applyNumberFormat="1" applyFont="1" applyFill="1" applyBorder="1" applyAlignment="1">
      <alignment horizontal="center"/>
    </xf>
    <xf numFmtId="172" fontId="21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left"/>
    </xf>
    <xf numFmtId="1" fontId="22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justify" vertical="top" wrapText="1"/>
    </xf>
    <xf numFmtId="1" fontId="21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justify" vertical="top" wrapText="1"/>
    </xf>
    <xf numFmtId="3" fontId="21" fillId="0" borderId="0" xfId="0" applyNumberFormat="1" applyFont="1" applyFill="1" applyBorder="1" applyAlignment="1">
      <alignment/>
    </xf>
    <xf numFmtId="0" fontId="21" fillId="0" borderId="0" xfId="0" applyFont="1" applyFill="1" applyBorder="1" applyAlignment="1">
      <alignment/>
    </xf>
    <xf numFmtId="172" fontId="21" fillId="0" borderId="0" xfId="0" applyNumberFormat="1" applyFont="1" applyFill="1" applyBorder="1" applyAlignment="1">
      <alignment horizontal="right"/>
    </xf>
    <xf numFmtId="0" fontId="7" fillId="0" borderId="0" xfId="54" applyNumberFormat="1" applyFont="1" applyFill="1" applyBorder="1" applyAlignment="1" applyProtection="1">
      <alignment horizontal="left" wrapText="1"/>
      <protection hidden="1"/>
    </xf>
    <xf numFmtId="0" fontId="21" fillId="0" borderId="0" xfId="0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70" fontId="22" fillId="0" borderId="0" xfId="0" applyNumberFormat="1" applyFont="1" applyFill="1" applyBorder="1" applyAlignment="1">
      <alignment horizontal="center"/>
    </xf>
    <xf numFmtId="170" fontId="24" fillId="0" borderId="0" xfId="0" applyNumberFormat="1" applyFont="1" applyFill="1" applyBorder="1" applyAlignment="1">
      <alignment/>
    </xf>
    <xf numFmtId="0" fontId="2" fillId="0" borderId="0" xfId="54" applyNumberFormat="1" applyFont="1" applyFill="1" applyBorder="1" applyAlignment="1" applyProtection="1">
      <alignment horizontal="left" wrapText="1"/>
      <protection hidden="1"/>
    </xf>
    <xf numFmtId="0" fontId="18" fillId="0" borderId="0" xfId="0" applyFont="1" applyFill="1" applyBorder="1" applyAlignment="1">
      <alignment horizontal="right" vertical="top" wrapText="1"/>
    </xf>
    <xf numFmtId="0" fontId="19" fillId="0" borderId="0" xfId="0" applyFont="1" applyFill="1" applyBorder="1" applyAlignment="1">
      <alignment horizontal="justify" vertical="top" wrapText="1"/>
    </xf>
    <xf numFmtId="0" fontId="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3" fontId="24" fillId="0" borderId="0" xfId="0" applyNumberFormat="1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 wrapText="1"/>
    </xf>
    <xf numFmtId="1" fontId="21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172" fontId="22" fillId="0" borderId="0" xfId="0" applyNumberFormat="1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wrapText="1"/>
    </xf>
    <xf numFmtId="1" fontId="24" fillId="0" borderId="0" xfId="0" applyNumberFormat="1" applyFont="1" applyFill="1" applyBorder="1" applyAlignment="1">
      <alignment/>
    </xf>
    <xf numFmtId="49" fontId="7" fillId="0" borderId="0" xfId="0" applyNumberFormat="1" applyFont="1" applyFill="1" applyBorder="1" applyAlignment="1">
      <alignment wrapText="1"/>
    </xf>
    <xf numFmtId="0" fontId="11" fillId="0" borderId="0" xfId="54" applyNumberFormat="1" applyFont="1" applyFill="1" applyBorder="1" applyAlignment="1" applyProtection="1">
      <alignment horizontal="left" wrapText="1"/>
      <protection hidden="1"/>
    </xf>
    <xf numFmtId="0" fontId="6" fillId="0" borderId="0" xfId="0" applyFont="1" applyFill="1" applyBorder="1" applyAlignment="1">
      <alignment wrapText="1"/>
    </xf>
    <xf numFmtId="172" fontId="24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7" fillId="0" borderId="0" xfId="0" applyFont="1" applyFill="1" applyBorder="1" applyAlignment="1">
      <alignment/>
    </xf>
    <xf numFmtId="0" fontId="4" fillId="0" borderId="0" xfId="0" applyFont="1" applyFill="1" applyBorder="1" applyAlignment="1">
      <alignment wrapText="1"/>
    </xf>
    <xf numFmtId="1" fontId="22" fillId="0" borderId="0" xfId="0" applyNumberFormat="1" applyFont="1" applyFill="1" applyBorder="1" applyAlignment="1">
      <alignment/>
    </xf>
    <xf numFmtId="0" fontId="13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/>
    </xf>
    <xf numFmtId="170" fontId="21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2" fontId="21" fillId="0" borderId="0" xfId="0" applyNumberFormat="1" applyFont="1" applyFill="1" applyBorder="1" applyAlignment="1">
      <alignment/>
    </xf>
    <xf numFmtId="1" fontId="24" fillId="0" borderId="0" xfId="0" applyNumberFormat="1" applyFont="1" applyFill="1" applyBorder="1" applyAlignment="1">
      <alignment horizontal="center"/>
    </xf>
    <xf numFmtId="170" fontId="24" fillId="0" borderId="0" xfId="0" applyNumberFormat="1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wrapText="1"/>
    </xf>
    <xf numFmtId="3" fontId="24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wrapText="1"/>
    </xf>
    <xf numFmtId="170" fontId="22" fillId="0" borderId="0" xfId="0" applyNumberFormat="1" applyFont="1" applyFill="1" applyBorder="1" applyAlignment="1">
      <alignment horizontal="center"/>
    </xf>
    <xf numFmtId="3" fontId="2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/>
    </xf>
    <xf numFmtId="170" fontId="24" fillId="0" borderId="0" xfId="0" applyNumberFormat="1" applyFont="1" applyFill="1" applyBorder="1" applyAlignment="1">
      <alignment horizontal="right"/>
    </xf>
    <xf numFmtId="172" fontId="24" fillId="0" borderId="0" xfId="0" applyNumberFormat="1" applyFont="1" applyFill="1" applyBorder="1" applyAlignment="1">
      <alignment horizontal="center"/>
    </xf>
    <xf numFmtId="1" fontId="22" fillId="0" borderId="0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wrapText="1"/>
    </xf>
    <xf numFmtId="170" fontId="21" fillId="0" borderId="0" xfId="0" applyNumberFormat="1" applyFont="1" applyFill="1" applyBorder="1" applyAlignment="1">
      <alignment horizontal="center"/>
    </xf>
    <xf numFmtId="170" fontId="21" fillId="0" borderId="0" xfId="0" applyNumberFormat="1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172" fontId="23" fillId="0" borderId="0" xfId="0" applyNumberFormat="1" applyFont="1" applyFill="1" applyBorder="1" applyAlignment="1">
      <alignment horizontal="center"/>
    </xf>
    <xf numFmtId="4" fontId="21" fillId="0" borderId="0" xfId="0" applyNumberFormat="1" applyFont="1" applyFill="1" applyBorder="1" applyAlignment="1">
      <alignment horizontal="center"/>
    </xf>
    <xf numFmtId="0" fontId="8" fillId="0" borderId="0" xfId="0" applyFont="1" applyFill="1" applyBorder="1" applyAlignment="1">
      <alignment wrapText="1"/>
    </xf>
    <xf numFmtId="2" fontId="24" fillId="0" borderId="0" xfId="0" applyNumberFormat="1" applyFont="1" applyFill="1" applyBorder="1" applyAlignment="1">
      <alignment horizontal="center"/>
    </xf>
    <xf numFmtId="2" fontId="21" fillId="0" borderId="0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wrapText="1"/>
    </xf>
    <xf numFmtId="4" fontId="2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left"/>
    </xf>
    <xf numFmtId="172" fontId="22" fillId="0" borderId="0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wrapText="1" readingOrder="1"/>
    </xf>
    <xf numFmtId="0" fontId="13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5" fillId="0" borderId="0" xfId="0" applyFont="1" applyFill="1" applyBorder="1" applyAlignment="1">
      <alignment wrapText="1"/>
    </xf>
    <xf numFmtId="4" fontId="22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92" fontId="29" fillId="0" borderId="10" xfId="0" applyNumberFormat="1" applyFont="1" applyFill="1" applyBorder="1" applyAlignment="1">
      <alignment horizontal="center"/>
    </xf>
    <xf numFmtId="192" fontId="29" fillId="0" borderId="13" xfId="54" applyNumberFormat="1" applyFont="1" applyFill="1" applyBorder="1" applyAlignment="1" applyProtection="1">
      <alignment/>
      <protection hidden="1"/>
    </xf>
    <xf numFmtId="1" fontId="21" fillId="0" borderId="10" xfId="0" applyNumberFormat="1" applyFont="1" applyFill="1" applyBorder="1" applyAlignment="1">
      <alignment horizontal="center"/>
    </xf>
    <xf numFmtId="192" fontId="29" fillId="0" borderId="17" xfId="54" applyNumberFormat="1" applyFont="1" applyFill="1" applyBorder="1" applyAlignment="1" applyProtection="1">
      <alignment/>
      <protection hidden="1"/>
    </xf>
    <xf numFmtId="0" fontId="0" fillId="0" borderId="0" xfId="0" applyFill="1" applyBorder="1" applyAlignment="1">
      <alignment wrapText="1"/>
    </xf>
    <xf numFmtId="1" fontId="22" fillId="0" borderId="17" xfId="0" applyNumberFormat="1" applyFont="1" applyFill="1" applyBorder="1" applyAlignment="1">
      <alignment horizontal="center"/>
    </xf>
    <xf numFmtId="190" fontId="0" fillId="0" borderId="14" xfId="54" applyNumberFormat="1" applyFont="1" applyFill="1" applyBorder="1" applyAlignment="1" applyProtection="1">
      <alignment horizontal="right"/>
      <protection hidden="1"/>
    </xf>
    <xf numFmtId="190" fontId="0" fillId="0" borderId="18" xfId="54" applyNumberFormat="1" applyFont="1" applyFill="1" applyBorder="1" applyAlignment="1" applyProtection="1">
      <alignment horizontal="right"/>
      <protection hidden="1"/>
    </xf>
    <xf numFmtId="0" fontId="0" fillId="0" borderId="12" xfId="0" applyFill="1" applyBorder="1" applyAlignment="1">
      <alignment/>
    </xf>
    <xf numFmtId="0" fontId="5" fillId="0" borderId="12" xfId="0" applyFont="1" applyFill="1" applyBorder="1" applyAlignment="1">
      <alignment wrapText="1"/>
    </xf>
    <xf numFmtId="170" fontId="22" fillId="0" borderId="17" xfId="0" applyNumberFormat="1" applyFont="1" applyFill="1" applyBorder="1" applyAlignment="1">
      <alignment horizontal="center"/>
    </xf>
    <xf numFmtId="170" fontId="21" fillId="0" borderId="12" xfId="0" applyNumberFormat="1" applyFont="1" applyFill="1" applyBorder="1" applyAlignment="1">
      <alignment horizontal="center"/>
    </xf>
    <xf numFmtId="192" fontId="29" fillId="0" borderId="22" xfId="54" applyNumberFormat="1" applyFont="1" applyFill="1" applyBorder="1" applyAlignment="1" applyProtection="1">
      <alignment/>
      <protection hidden="1"/>
    </xf>
    <xf numFmtId="192" fontId="29" fillId="0" borderId="18" xfId="0" applyNumberFormat="1" applyFont="1" applyFill="1" applyBorder="1" applyAlignment="1">
      <alignment horizontal="center"/>
    </xf>
    <xf numFmtId="192" fontId="29" fillId="0" borderId="12" xfId="0" applyNumberFormat="1" applyFont="1" applyFill="1" applyBorder="1" applyAlignment="1">
      <alignment horizontal="right"/>
    </xf>
    <xf numFmtId="190" fontId="0" fillId="0" borderId="15" xfId="54" applyNumberFormat="1" applyFont="1" applyFill="1" applyBorder="1" applyAlignment="1" applyProtection="1">
      <alignment horizontal="right"/>
      <protection hidden="1"/>
    </xf>
    <xf numFmtId="190" fontId="0" fillId="0" borderId="16" xfId="54" applyNumberFormat="1" applyFont="1" applyFill="1" applyBorder="1" applyAlignment="1" applyProtection="1">
      <alignment horizontal="right"/>
      <protection hidden="1"/>
    </xf>
    <xf numFmtId="1" fontId="21" fillId="0" borderId="23" xfId="0" applyNumberFormat="1" applyFont="1" applyFill="1" applyBorder="1" applyAlignment="1">
      <alignment horizontal="center"/>
    </xf>
    <xf numFmtId="191" fontId="29" fillId="0" borderId="24" xfId="54" applyNumberFormat="1" applyFont="1" applyFill="1" applyBorder="1" applyAlignment="1" applyProtection="1">
      <alignment/>
      <protection hidden="1"/>
    </xf>
    <xf numFmtId="1" fontId="21" fillId="0" borderId="25" xfId="0" applyNumberFormat="1" applyFont="1" applyFill="1" applyBorder="1" applyAlignment="1">
      <alignment horizontal="center"/>
    </xf>
    <xf numFmtId="1" fontId="21" fillId="0" borderId="16" xfId="0" applyNumberFormat="1" applyFont="1" applyFill="1" applyBorder="1" applyAlignment="1">
      <alignment horizontal="center" wrapText="1"/>
    </xf>
    <xf numFmtId="1" fontId="24" fillId="0" borderId="13" xfId="0" applyNumberFormat="1" applyFont="1" applyFill="1" applyBorder="1" applyAlignment="1">
      <alignment horizontal="center"/>
    </xf>
    <xf numFmtId="1" fontId="21" fillId="0" borderId="26" xfId="0" applyNumberFormat="1" applyFont="1" applyFill="1" applyBorder="1" applyAlignment="1">
      <alignment horizontal="center"/>
    </xf>
    <xf numFmtId="192" fontId="29" fillId="0" borderId="27" xfId="54" applyNumberFormat="1" applyFont="1" applyFill="1" applyBorder="1" applyAlignment="1" applyProtection="1">
      <alignment/>
      <protection hidden="1"/>
    </xf>
    <xf numFmtId="192" fontId="29" fillId="0" borderId="25" xfId="0" applyNumberFormat="1" applyFont="1" applyFill="1" applyBorder="1" applyAlignment="1">
      <alignment/>
    </xf>
    <xf numFmtId="190" fontId="0" fillId="0" borderId="28" xfId="54" applyNumberFormat="1" applyFont="1" applyFill="1" applyBorder="1" applyAlignment="1" applyProtection="1">
      <alignment horizontal="right"/>
      <protection hidden="1"/>
    </xf>
    <xf numFmtId="192" fontId="32" fillId="0" borderId="11" xfId="54" applyNumberFormat="1" applyFont="1" applyFill="1" applyBorder="1" applyAlignment="1" applyProtection="1">
      <alignment/>
      <protection hidden="1"/>
    </xf>
    <xf numFmtId="192" fontId="32" fillId="0" borderId="14" xfId="54" applyNumberFormat="1" applyFont="1" applyFill="1" applyBorder="1" applyAlignment="1" applyProtection="1">
      <alignment/>
      <protection hidden="1"/>
    </xf>
    <xf numFmtId="192" fontId="32" fillId="0" borderId="16" xfId="54" applyNumberFormat="1" applyFont="1" applyFill="1" applyBorder="1" applyAlignment="1" applyProtection="1">
      <alignment/>
      <protection hidden="1"/>
    </xf>
    <xf numFmtId="192" fontId="32" fillId="0" borderId="15" xfId="54" applyNumberFormat="1" applyFont="1" applyFill="1" applyBorder="1" applyAlignment="1" applyProtection="1">
      <alignment/>
      <protection hidden="1"/>
    </xf>
    <xf numFmtId="192" fontId="32" fillId="0" borderId="17" xfId="54" applyNumberFormat="1" applyFont="1" applyFill="1" applyBorder="1" applyAlignment="1" applyProtection="1">
      <alignment/>
      <protection hidden="1"/>
    </xf>
    <xf numFmtId="192" fontId="32" fillId="0" borderId="18" xfId="54" applyNumberFormat="1" applyFont="1" applyFill="1" applyBorder="1" applyAlignment="1" applyProtection="1">
      <alignment/>
      <protection hidden="1"/>
    </xf>
    <xf numFmtId="192" fontId="32" fillId="0" borderId="21" xfId="54" applyNumberFormat="1" applyFont="1" applyFill="1" applyBorder="1" applyAlignment="1" applyProtection="1">
      <alignment/>
      <protection hidden="1"/>
    </xf>
    <xf numFmtId="189" fontId="29" fillId="0" borderId="10" xfId="54" applyNumberFormat="1" applyFont="1" applyFill="1" applyBorder="1" applyAlignment="1" applyProtection="1">
      <alignment/>
      <protection hidden="1"/>
    </xf>
    <xf numFmtId="190" fontId="0" fillId="0" borderId="29" xfId="54" applyNumberFormat="1" applyFont="1" applyFill="1" applyBorder="1" applyAlignment="1" applyProtection="1">
      <alignment horizontal="right"/>
      <protection hidden="1"/>
    </xf>
    <xf numFmtId="190" fontId="0" fillId="0" borderId="18" xfId="54" applyNumberFormat="1" applyFont="1" applyFill="1" applyBorder="1" applyAlignment="1" applyProtection="1">
      <alignment horizontal="right"/>
      <protection hidden="1"/>
    </xf>
    <xf numFmtId="170" fontId="22" fillId="0" borderId="15" xfId="0" applyNumberFormat="1" applyFont="1" applyFill="1" applyBorder="1" applyAlignment="1">
      <alignment horizontal="center"/>
    </xf>
    <xf numFmtId="170" fontId="90" fillId="0" borderId="12" xfId="0" applyNumberFormat="1" applyFont="1" applyFill="1" applyBorder="1" applyAlignment="1">
      <alignment horizontal="center"/>
    </xf>
    <xf numFmtId="170" fontId="21" fillId="0" borderId="22" xfId="0" applyNumberFormat="1" applyFont="1" applyFill="1" applyBorder="1" applyAlignment="1">
      <alignment horizontal="center"/>
    </xf>
    <xf numFmtId="192" fontId="29" fillId="0" borderId="25" xfId="0" applyNumberFormat="1" applyFont="1" applyFill="1" applyBorder="1" applyAlignment="1">
      <alignment horizontal="right"/>
    </xf>
    <xf numFmtId="1" fontId="21" fillId="0" borderId="18" xfId="0" applyNumberFormat="1" applyFont="1" applyFill="1" applyBorder="1" applyAlignment="1">
      <alignment horizontal="center"/>
    </xf>
    <xf numFmtId="192" fontId="32" fillId="0" borderId="21" xfId="0" applyNumberFormat="1" applyFont="1" applyFill="1" applyBorder="1" applyAlignment="1">
      <alignment horizontal="right"/>
    </xf>
    <xf numFmtId="192" fontId="32" fillId="0" borderId="25" xfId="0" applyNumberFormat="1" applyFont="1" applyFill="1" applyBorder="1" applyAlignment="1">
      <alignment horizontal="right"/>
    </xf>
    <xf numFmtId="1" fontId="24" fillId="0" borderId="16" xfId="0" applyNumberFormat="1" applyFont="1" applyFill="1" applyBorder="1" applyAlignment="1">
      <alignment horizontal="center"/>
    </xf>
    <xf numFmtId="1" fontId="21" fillId="0" borderId="30" xfId="0" applyNumberFormat="1" applyFont="1" applyFill="1" applyBorder="1" applyAlignment="1">
      <alignment horizontal="center"/>
    </xf>
    <xf numFmtId="1" fontId="22" fillId="0" borderId="16" xfId="0" applyNumberFormat="1" applyFont="1" applyFill="1" applyBorder="1" applyAlignment="1">
      <alignment horizontal="center"/>
    </xf>
    <xf numFmtId="0" fontId="21" fillId="0" borderId="21" xfId="0" applyFont="1" applyFill="1" applyBorder="1" applyAlignment="1">
      <alignment/>
    </xf>
    <xf numFmtId="1" fontId="21" fillId="0" borderId="18" xfId="0" applyNumberFormat="1" applyFont="1" applyFill="1" applyBorder="1" applyAlignment="1">
      <alignment/>
    </xf>
    <xf numFmtId="0" fontId="23" fillId="0" borderId="22" xfId="0" applyFont="1" applyFill="1" applyBorder="1" applyAlignment="1">
      <alignment/>
    </xf>
    <xf numFmtId="1" fontId="22" fillId="0" borderId="22" xfId="0" applyNumberFormat="1" applyFont="1" applyFill="1" applyBorder="1" applyAlignment="1">
      <alignment horizontal="center"/>
    </xf>
    <xf numFmtId="172" fontId="22" fillId="0" borderId="19" xfId="0" applyNumberFormat="1" applyFont="1" applyFill="1" applyBorder="1" applyAlignment="1">
      <alignment horizontal="center"/>
    </xf>
    <xf numFmtId="1" fontId="22" fillId="0" borderId="16" xfId="0" applyNumberFormat="1" applyFont="1" applyFill="1" applyBorder="1" applyAlignment="1">
      <alignment horizontal="center"/>
    </xf>
    <xf numFmtId="1" fontId="21" fillId="0" borderId="22" xfId="0" applyNumberFormat="1" applyFont="1" applyFill="1" applyBorder="1" applyAlignment="1">
      <alignment horizontal="center"/>
    </xf>
    <xf numFmtId="1" fontId="21" fillId="0" borderId="12" xfId="0" applyNumberFormat="1" applyFont="1" applyFill="1" applyBorder="1" applyAlignment="1">
      <alignment horizontal="center"/>
    </xf>
    <xf numFmtId="1" fontId="21" fillId="0" borderId="31" xfId="0" applyNumberFormat="1" applyFont="1" applyFill="1" applyBorder="1" applyAlignment="1">
      <alignment horizontal="center"/>
    </xf>
    <xf numFmtId="1" fontId="21" fillId="0" borderId="32" xfId="0" applyNumberFormat="1" applyFont="1" applyFill="1" applyBorder="1" applyAlignment="1">
      <alignment horizontal="center"/>
    </xf>
    <xf numFmtId="1" fontId="21" fillId="0" borderId="33" xfId="0" applyNumberFormat="1" applyFont="1" applyFill="1" applyBorder="1" applyAlignment="1">
      <alignment horizontal="center"/>
    </xf>
    <xf numFmtId="1" fontId="21" fillId="0" borderId="17" xfId="0" applyNumberFormat="1" applyFont="1" applyFill="1" applyBorder="1" applyAlignment="1">
      <alignment horizontal="center"/>
    </xf>
    <xf numFmtId="172" fontId="21" fillId="0" borderId="12" xfId="0" applyNumberFormat="1" applyFont="1" applyFill="1" applyBorder="1" applyAlignment="1">
      <alignment horizontal="center"/>
    </xf>
    <xf numFmtId="1" fontId="21" fillId="0" borderId="34" xfId="0" applyNumberFormat="1" applyFont="1" applyFill="1" applyBorder="1" applyAlignment="1">
      <alignment horizontal="center"/>
    </xf>
    <xf numFmtId="1" fontId="21" fillId="0" borderId="35" xfId="0" applyNumberFormat="1" applyFont="1" applyFill="1" applyBorder="1" applyAlignment="1">
      <alignment horizontal="center"/>
    </xf>
    <xf numFmtId="1" fontId="21" fillId="0" borderId="36" xfId="0" applyNumberFormat="1" applyFont="1" applyFill="1" applyBorder="1" applyAlignment="1">
      <alignment horizontal="center"/>
    </xf>
    <xf numFmtId="1" fontId="21" fillId="0" borderId="37" xfId="0" applyNumberFormat="1" applyFont="1" applyFill="1" applyBorder="1" applyAlignment="1">
      <alignment horizontal="center"/>
    </xf>
    <xf numFmtId="1" fontId="22" fillId="0" borderId="31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172" fontId="22" fillId="0" borderId="18" xfId="0" applyNumberFormat="1" applyFont="1" applyFill="1" applyBorder="1" applyAlignment="1">
      <alignment horizontal="center"/>
    </xf>
    <xf numFmtId="170" fontId="22" fillId="0" borderId="38" xfId="0" applyNumberFormat="1" applyFont="1" applyFill="1" applyBorder="1" applyAlignment="1">
      <alignment horizontal="center"/>
    </xf>
    <xf numFmtId="192" fontId="29" fillId="0" borderId="10" xfId="0" applyNumberFormat="1" applyFont="1" applyFill="1" applyBorder="1" applyAlignment="1">
      <alignment/>
    </xf>
    <xf numFmtId="192" fontId="30" fillId="0" borderId="37" xfId="0" applyNumberFormat="1" applyFont="1" applyFill="1" applyBorder="1" applyAlignment="1">
      <alignment horizontal="right"/>
    </xf>
    <xf numFmtId="172" fontId="22" fillId="0" borderId="16" xfId="0" applyNumberFormat="1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3" fontId="22" fillId="0" borderId="12" xfId="0" applyNumberFormat="1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/>
    </xf>
    <xf numFmtId="1" fontId="22" fillId="0" borderId="10" xfId="0" applyNumberFormat="1" applyFont="1" applyFill="1" applyBorder="1" applyAlignment="1">
      <alignment horizontal="center"/>
    </xf>
    <xf numFmtId="1" fontId="22" fillId="0" borderId="12" xfId="0" applyNumberFormat="1" applyFont="1" applyFill="1" applyBorder="1" applyAlignment="1">
      <alignment horizontal="center"/>
    </xf>
    <xf numFmtId="170" fontId="22" fillId="0" borderId="10" xfId="0" applyNumberFormat="1" applyFont="1" applyFill="1" applyBorder="1" applyAlignment="1">
      <alignment horizontal="center"/>
    </xf>
    <xf numFmtId="192" fontId="29" fillId="0" borderId="36" xfId="0" applyNumberFormat="1" applyFont="1" applyFill="1" applyBorder="1" applyAlignment="1">
      <alignment horizontal="right"/>
    </xf>
    <xf numFmtId="170" fontId="33" fillId="0" borderId="37" xfId="0" applyNumberFormat="1" applyFont="1" applyFill="1" applyBorder="1" applyAlignment="1">
      <alignment horizontal="right"/>
    </xf>
    <xf numFmtId="1" fontId="21" fillId="0" borderId="21" xfId="0" applyNumberFormat="1" applyFont="1" applyFill="1" applyBorder="1" applyAlignment="1">
      <alignment horizontal="center"/>
    </xf>
    <xf numFmtId="1" fontId="21" fillId="0" borderId="14" xfId="0" applyNumberFormat="1" applyFont="1" applyFill="1" applyBorder="1" applyAlignment="1">
      <alignment horizontal="center"/>
    </xf>
    <xf numFmtId="189" fontId="29" fillId="0" borderId="38" xfId="0" applyNumberFormat="1" applyFont="1" applyFill="1" applyBorder="1" applyAlignment="1">
      <alignment horizontal="right"/>
    </xf>
    <xf numFmtId="190" fontId="0" fillId="0" borderId="17" xfId="54" applyNumberFormat="1" applyFont="1" applyFill="1" applyBorder="1" applyAlignment="1" applyProtection="1">
      <alignment horizontal="right"/>
      <protection hidden="1"/>
    </xf>
    <xf numFmtId="0" fontId="28" fillId="0" borderId="15" xfId="0" applyFont="1" applyFill="1" applyBorder="1" applyAlignment="1">
      <alignment horizontal="right"/>
    </xf>
    <xf numFmtId="0" fontId="28" fillId="0" borderId="18" xfId="0" applyFont="1" applyFill="1" applyBorder="1" applyAlignment="1">
      <alignment horizontal="right"/>
    </xf>
    <xf numFmtId="0" fontId="28" fillId="0" borderId="34" xfId="0" applyFont="1" applyFill="1" applyBorder="1" applyAlignment="1">
      <alignment horizontal="right"/>
    </xf>
    <xf numFmtId="192" fontId="29" fillId="0" borderId="39" xfId="0" applyNumberFormat="1" applyFont="1" applyFill="1" applyBorder="1" applyAlignment="1">
      <alignment horizontal="right"/>
    </xf>
    <xf numFmtId="170" fontId="28" fillId="0" borderId="18" xfId="0" applyNumberFormat="1" applyFont="1" applyFill="1" applyBorder="1" applyAlignment="1">
      <alignment horizontal="right"/>
    </xf>
    <xf numFmtId="192" fontId="29" fillId="0" borderId="23" xfId="0" applyNumberFormat="1" applyFont="1" applyFill="1" applyBorder="1" applyAlignment="1">
      <alignment horizontal="right"/>
    </xf>
    <xf numFmtId="190" fontId="0" fillId="0" borderId="40" xfId="54" applyNumberFormat="1" applyFont="1" applyFill="1" applyBorder="1" applyAlignment="1" applyProtection="1">
      <alignment horizontal="right"/>
      <protection hidden="1"/>
    </xf>
    <xf numFmtId="192" fontId="32" fillId="0" borderId="25" xfId="54" applyNumberFormat="1" applyFont="1" applyFill="1" applyBorder="1" applyAlignment="1" applyProtection="1">
      <alignment/>
      <protection hidden="1"/>
    </xf>
    <xf numFmtId="192" fontId="30" fillId="0" borderId="12" xfId="54" applyNumberFormat="1" applyFont="1" applyFill="1" applyBorder="1" applyAlignment="1" applyProtection="1">
      <alignment/>
      <protection hidden="1"/>
    </xf>
    <xf numFmtId="192" fontId="29" fillId="0" borderId="41" xfId="54" applyNumberFormat="1" applyFont="1" applyFill="1" applyBorder="1" applyAlignment="1" applyProtection="1">
      <alignment/>
      <protection hidden="1"/>
    </xf>
    <xf numFmtId="192" fontId="28" fillId="0" borderId="30" xfId="54" applyNumberFormat="1" applyFont="1" applyFill="1" applyBorder="1" applyAlignment="1" applyProtection="1">
      <alignment/>
      <protection hidden="1"/>
    </xf>
    <xf numFmtId="192" fontId="28" fillId="0" borderId="34" xfId="54" applyNumberFormat="1" applyFont="1" applyFill="1" applyBorder="1" applyAlignment="1" applyProtection="1">
      <alignment/>
      <protection hidden="1"/>
    </xf>
    <xf numFmtId="192" fontId="28" fillId="0" borderId="36" xfId="54" applyNumberFormat="1" applyFont="1" applyFill="1" applyBorder="1" applyAlignment="1" applyProtection="1">
      <alignment/>
      <protection hidden="1"/>
    </xf>
    <xf numFmtId="1" fontId="24" fillId="0" borderId="15" xfId="0" applyNumberFormat="1" applyFont="1" applyFill="1" applyBorder="1" applyAlignment="1">
      <alignment horizontal="center"/>
    </xf>
    <xf numFmtId="170" fontId="24" fillId="0" borderId="17" xfId="0" applyNumberFormat="1" applyFont="1" applyFill="1" applyBorder="1" applyAlignment="1">
      <alignment horizontal="center"/>
    </xf>
    <xf numFmtId="190" fontId="0" fillId="0" borderId="18" xfId="54" applyNumberFormat="1" applyFont="1" applyFill="1" applyBorder="1" applyAlignment="1" applyProtection="1">
      <alignment horizontal="center"/>
      <protection hidden="1"/>
    </xf>
    <xf numFmtId="190" fontId="0" fillId="0" borderId="15" xfId="54" applyNumberFormat="1" applyFont="1" applyFill="1" applyBorder="1" applyAlignment="1" applyProtection="1">
      <alignment horizontal="center"/>
      <protection hidden="1"/>
    </xf>
    <xf numFmtId="190" fontId="0" fillId="0" borderId="16" xfId="54" applyNumberFormat="1" applyFont="1" applyFill="1" applyBorder="1" applyAlignment="1" applyProtection="1">
      <alignment horizontal="center"/>
      <protection hidden="1"/>
    </xf>
    <xf numFmtId="1" fontId="22" fillId="0" borderId="38" xfId="0" applyNumberFormat="1" applyFont="1" applyFill="1" applyBorder="1" applyAlignment="1">
      <alignment horizontal="center"/>
    </xf>
    <xf numFmtId="1" fontId="24" fillId="0" borderId="19" xfId="0" applyNumberFormat="1" applyFont="1" applyFill="1" applyBorder="1" applyAlignment="1">
      <alignment horizontal="center"/>
    </xf>
    <xf numFmtId="0" fontId="21" fillId="0" borderId="39" xfId="0" applyFont="1" applyFill="1" applyBorder="1" applyAlignment="1">
      <alignment horizontal="center"/>
    </xf>
    <xf numFmtId="1" fontId="24" fillId="0" borderId="39" xfId="0" applyNumberFormat="1" applyFont="1" applyFill="1" applyBorder="1" applyAlignment="1">
      <alignment horizontal="center"/>
    </xf>
    <xf numFmtId="1" fontId="24" fillId="0" borderId="42" xfId="0" applyNumberFormat="1" applyFont="1" applyFill="1" applyBorder="1" applyAlignment="1">
      <alignment horizontal="right"/>
    </xf>
    <xf numFmtId="1" fontId="24" fillId="0" borderId="23" xfId="0" applyNumberFormat="1" applyFont="1" applyFill="1" applyBorder="1" applyAlignment="1">
      <alignment horizontal="right"/>
    </xf>
    <xf numFmtId="1" fontId="21" fillId="0" borderId="23" xfId="0" applyNumberFormat="1" applyFont="1" applyFill="1" applyBorder="1" applyAlignment="1">
      <alignment horizontal="right"/>
    </xf>
    <xf numFmtId="1" fontId="21" fillId="0" borderId="43" xfId="0" applyNumberFormat="1" applyFont="1" applyFill="1" applyBorder="1" applyAlignment="1">
      <alignment horizontal="right"/>
    </xf>
    <xf numFmtId="1" fontId="21" fillId="0" borderId="38" xfId="0" applyNumberFormat="1" applyFont="1" applyFill="1" applyBorder="1" applyAlignment="1">
      <alignment horizontal="right"/>
    </xf>
    <xf numFmtId="1" fontId="22" fillId="0" borderId="20" xfId="0" applyNumberFormat="1" applyFont="1" applyFill="1" applyBorder="1" applyAlignment="1">
      <alignment horizontal="center"/>
    </xf>
    <xf numFmtId="1" fontId="21" fillId="0" borderId="20" xfId="0" applyNumberFormat="1" applyFont="1" applyFill="1" applyBorder="1" applyAlignment="1">
      <alignment horizontal="right"/>
    </xf>
    <xf numFmtId="172" fontId="22" fillId="0" borderId="38" xfId="0" applyNumberFormat="1" applyFont="1" applyFill="1" applyBorder="1" applyAlignment="1">
      <alignment horizontal="center"/>
    </xf>
    <xf numFmtId="1" fontId="24" fillId="0" borderId="44" xfId="0" applyNumberFormat="1" applyFont="1" applyFill="1" applyBorder="1" applyAlignment="1">
      <alignment horizontal="center"/>
    </xf>
    <xf numFmtId="192" fontId="0" fillId="0" borderId="29" xfId="54" applyNumberFormat="1" applyFont="1" applyFill="1" applyBorder="1" applyAlignment="1" applyProtection="1">
      <alignment horizontal="right"/>
      <protection hidden="1"/>
    </xf>
    <xf numFmtId="190" fontId="4" fillId="0" borderId="12" xfId="54" applyNumberFormat="1" applyFont="1" applyFill="1" applyBorder="1" applyAlignment="1" applyProtection="1">
      <alignment horizontal="right"/>
      <protection hidden="1"/>
    </xf>
    <xf numFmtId="172" fontId="23" fillId="33" borderId="12" xfId="0" applyNumberFormat="1" applyFont="1" applyFill="1" applyBorder="1" applyAlignment="1">
      <alignment horizontal="center"/>
    </xf>
    <xf numFmtId="0" fontId="91" fillId="0" borderId="36" xfId="0" applyFont="1" applyFill="1" applyBorder="1" applyAlignment="1">
      <alignment/>
    </xf>
    <xf numFmtId="172" fontId="0" fillId="0" borderId="0" xfId="0" applyNumberFormat="1" applyAlignment="1">
      <alignment/>
    </xf>
    <xf numFmtId="0" fontId="21" fillId="33" borderId="18" xfId="0" applyFont="1" applyFill="1" applyBorder="1" applyAlignment="1">
      <alignment/>
    </xf>
    <xf numFmtId="170" fontId="22" fillId="33" borderId="16" xfId="0" applyNumberFormat="1" applyFont="1" applyFill="1" applyBorder="1" applyAlignment="1">
      <alignment horizontal="center"/>
    </xf>
    <xf numFmtId="170" fontId="23" fillId="33" borderId="12" xfId="0" applyNumberFormat="1" applyFont="1" applyFill="1" applyBorder="1" applyAlignment="1">
      <alignment horizontal="center"/>
    </xf>
    <xf numFmtId="1" fontId="21" fillId="33" borderId="31" xfId="0" applyNumberFormat="1" applyFont="1" applyFill="1" applyBorder="1" applyAlignment="1">
      <alignment/>
    </xf>
    <xf numFmtId="170" fontId="21" fillId="33" borderId="45" xfId="0" applyNumberFormat="1" applyFont="1" applyFill="1" applyBorder="1" applyAlignment="1">
      <alignment/>
    </xf>
    <xf numFmtId="170" fontId="21" fillId="33" borderId="17" xfId="0" applyNumberFormat="1" applyFont="1" applyFill="1" applyBorder="1" applyAlignment="1">
      <alignment/>
    </xf>
    <xf numFmtId="0" fontId="21" fillId="33" borderId="15" xfId="0" applyFont="1" applyFill="1" applyBorder="1" applyAlignment="1">
      <alignment/>
    </xf>
    <xf numFmtId="0" fontId="22" fillId="33" borderId="18" xfId="0" applyFont="1" applyFill="1" applyBorder="1" applyAlignment="1">
      <alignment/>
    </xf>
    <xf numFmtId="3" fontId="23" fillId="33" borderId="13" xfId="0" applyNumberFormat="1" applyFont="1" applyFill="1" applyBorder="1" applyAlignment="1">
      <alignment/>
    </xf>
    <xf numFmtId="3" fontId="25" fillId="33" borderId="11" xfId="0" applyNumberFormat="1" applyFont="1" applyFill="1" applyBorder="1" applyAlignment="1">
      <alignment/>
    </xf>
    <xf numFmtId="3" fontId="25" fillId="33" borderId="16" xfId="0" applyNumberFormat="1" applyFont="1" applyFill="1" applyBorder="1" applyAlignment="1">
      <alignment/>
    </xf>
    <xf numFmtId="1" fontId="22" fillId="33" borderId="22" xfId="0" applyNumberFormat="1" applyFont="1" applyFill="1" applyBorder="1" applyAlignment="1">
      <alignment/>
    </xf>
    <xf numFmtId="1" fontId="23" fillId="33" borderId="16" xfId="0" applyNumberFormat="1" applyFont="1" applyFill="1" applyBorder="1" applyAlignment="1">
      <alignment/>
    </xf>
    <xf numFmtId="170" fontId="23" fillId="33" borderId="16" xfId="0" applyNumberFormat="1" applyFont="1" applyFill="1" applyBorder="1" applyAlignment="1">
      <alignment/>
    </xf>
    <xf numFmtId="1" fontId="22" fillId="33" borderId="12" xfId="0" applyNumberFormat="1" applyFont="1" applyFill="1" applyBorder="1" applyAlignment="1">
      <alignment horizontal="center"/>
    </xf>
    <xf numFmtId="1" fontId="24" fillId="33" borderId="10" xfId="0" applyNumberFormat="1" applyFont="1" applyFill="1" applyBorder="1" applyAlignment="1">
      <alignment/>
    </xf>
    <xf numFmtId="1" fontId="21" fillId="33" borderId="11" xfId="0" applyNumberFormat="1" applyFont="1" applyFill="1" applyBorder="1" applyAlignment="1">
      <alignment/>
    </xf>
    <xf numFmtId="1" fontId="21" fillId="33" borderId="18" xfId="0" applyNumberFormat="1" applyFont="1" applyFill="1" applyBorder="1" applyAlignment="1">
      <alignment/>
    </xf>
    <xf numFmtId="1" fontId="21" fillId="33" borderId="16" xfId="0" applyNumberFormat="1" applyFont="1" applyFill="1" applyBorder="1" applyAlignment="1">
      <alignment/>
    </xf>
    <xf numFmtId="3" fontId="24" fillId="33" borderId="18" xfId="0" applyNumberFormat="1" applyFont="1" applyFill="1" applyBorder="1" applyAlignment="1">
      <alignment horizontal="right"/>
    </xf>
    <xf numFmtId="3" fontId="21" fillId="33" borderId="10" xfId="0" applyNumberFormat="1" applyFont="1" applyFill="1" applyBorder="1" applyAlignment="1">
      <alignment horizontal="right"/>
    </xf>
    <xf numFmtId="3" fontId="21" fillId="33" borderId="17" xfId="0" applyNumberFormat="1" applyFont="1" applyFill="1" applyBorder="1" applyAlignment="1">
      <alignment horizontal="right"/>
    </xf>
    <xf numFmtId="3" fontId="21" fillId="33" borderId="16" xfId="0" applyNumberFormat="1" applyFont="1" applyFill="1" applyBorder="1" applyAlignment="1">
      <alignment horizontal="right"/>
    </xf>
    <xf numFmtId="1" fontId="24" fillId="33" borderId="16" xfId="0" applyNumberFormat="1" applyFont="1" applyFill="1" applyBorder="1" applyAlignment="1">
      <alignment/>
    </xf>
    <xf numFmtId="1" fontId="24" fillId="33" borderId="22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192" fontId="29" fillId="0" borderId="46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wrapText="1"/>
    </xf>
    <xf numFmtId="0" fontId="2" fillId="0" borderId="0" xfId="54" applyNumberFormat="1" applyFont="1" applyFill="1" applyBorder="1" applyAlignment="1" applyProtection="1">
      <alignment horizontal="left"/>
      <protection hidden="1"/>
    </xf>
    <xf numFmtId="0" fontId="16" fillId="0" borderId="0" xfId="0" applyFont="1" applyFill="1" applyBorder="1" applyAlignment="1">
      <alignment/>
    </xf>
    <xf numFmtId="0" fontId="15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 horizontal="justify" vertical="top" wrapText="1"/>
    </xf>
    <xf numFmtId="49" fontId="2" fillId="0" borderId="0" xfId="0" applyNumberFormat="1" applyFont="1" applyFill="1" applyBorder="1" applyAlignment="1">
      <alignment/>
    </xf>
    <xf numFmtId="0" fontId="7" fillId="0" borderId="0" xfId="54" applyNumberFormat="1" applyFont="1" applyFill="1" applyBorder="1" applyAlignment="1" applyProtection="1">
      <alignment horizontal="right"/>
      <protection hidden="1"/>
    </xf>
    <xf numFmtId="0" fontId="3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92" fillId="0" borderId="0" xfId="0" applyFont="1" applyFill="1" applyBorder="1" applyAlignment="1">
      <alignment/>
    </xf>
    <xf numFmtId="0" fontId="9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wrapText="1"/>
    </xf>
    <xf numFmtId="49" fontId="12" fillId="0" borderId="0" xfId="0" applyNumberFormat="1" applyFont="1" applyFill="1" applyBorder="1" applyAlignment="1">
      <alignment wrapText="1"/>
    </xf>
    <xf numFmtId="49" fontId="31" fillId="0" borderId="0" xfId="0" applyNumberFormat="1" applyFont="1" applyFill="1" applyBorder="1" applyAlignment="1">
      <alignment wrapText="1"/>
    </xf>
    <xf numFmtId="0" fontId="31" fillId="0" borderId="0" xfId="0" applyFont="1" applyFill="1" applyBorder="1" applyAlignment="1">
      <alignment wrapText="1"/>
    </xf>
    <xf numFmtId="0" fontId="0" fillId="0" borderId="0" xfId="0" applyBorder="1" applyAlignment="1">
      <alignment wrapText="1"/>
    </xf>
    <xf numFmtId="0" fontId="10" fillId="0" borderId="0" xfId="0" applyFont="1" applyFill="1" applyBorder="1" applyAlignment="1">
      <alignment wrapText="1"/>
    </xf>
    <xf numFmtId="0" fontId="12" fillId="0" borderId="0" xfId="54" applyNumberFormat="1" applyFont="1" applyFill="1" applyBorder="1" applyAlignment="1" applyProtection="1">
      <alignment horizontal="left" wrapText="1"/>
      <protection hidden="1"/>
    </xf>
    <xf numFmtId="0" fontId="2" fillId="0" borderId="0" xfId="0" applyNumberFormat="1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49" fontId="15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192" fontId="29" fillId="0" borderId="22" xfId="0" applyNumberFormat="1" applyFont="1" applyFill="1" applyBorder="1" applyAlignment="1">
      <alignment/>
    </xf>
    <xf numFmtId="192" fontId="29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/>
    </xf>
    <xf numFmtId="192" fontId="29" fillId="0" borderId="0" xfId="54" applyNumberFormat="1" applyFont="1" applyFill="1" applyBorder="1" applyAlignment="1" applyProtection="1">
      <alignment/>
      <protection hidden="1"/>
    </xf>
    <xf numFmtId="172" fontId="0" fillId="0" borderId="0" xfId="0" applyNumberFormat="1" applyFill="1" applyAlignment="1">
      <alignment/>
    </xf>
    <xf numFmtId="3" fontId="25" fillId="33" borderId="18" xfId="0" applyNumberFormat="1" applyFont="1" applyFill="1" applyBorder="1" applyAlignment="1">
      <alignment/>
    </xf>
    <xf numFmtId="170" fontId="33" fillId="0" borderId="0" xfId="0" applyNumberFormat="1" applyFont="1" applyFill="1" applyBorder="1" applyAlignment="1">
      <alignment horizontal="right"/>
    </xf>
    <xf numFmtId="172" fontId="34" fillId="0" borderId="12" xfId="0" applyNumberFormat="1" applyFont="1" applyFill="1" applyBorder="1" applyAlignment="1">
      <alignment horizontal="center" vertical="center" wrapText="1"/>
    </xf>
    <xf numFmtId="172" fontId="34" fillId="0" borderId="16" xfId="0" applyNumberFormat="1" applyFont="1" applyFill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 vertical="center" wrapText="1"/>
    </xf>
    <xf numFmtId="3" fontId="34" fillId="0" borderId="20" xfId="0" applyNumberFormat="1" applyFont="1" applyFill="1" applyBorder="1" applyAlignment="1">
      <alignment horizontal="center" vertical="center" wrapText="1"/>
    </xf>
    <xf numFmtId="3" fontId="34" fillId="0" borderId="47" xfId="0" applyNumberFormat="1" applyFont="1" applyFill="1" applyBorder="1" applyAlignment="1">
      <alignment horizontal="center" vertical="center" wrapText="1"/>
    </xf>
    <xf numFmtId="172" fontId="35" fillId="0" borderId="0" xfId="0" applyNumberFormat="1" applyFont="1" applyFill="1" applyBorder="1" applyAlignment="1">
      <alignment horizontal="center" vertical="center" wrapText="1"/>
    </xf>
    <xf numFmtId="172" fontId="40" fillId="0" borderId="0" xfId="54" applyNumberFormat="1" applyFont="1" applyFill="1" applyBorder="1" applyAlignment="1" applyProtection="1">
      <alignment horizontal="center" vertical="center" wrapText="1"/>
      <protection hidden="1"/>
    </xf>
    <xf numFmtId="172" fontId="42" fillId="0" borderId="0" xfId="0" applyNumberFormat="1" applyFont="1" applyFill="1" applyBorder="1" applyAlignment="1">
      <alignment horizontal="center" vertical="center" wrapText="1"/>
    </xf>
    <xf numFmtId="172" fontId="42" fillId="0" borderId="0" xfId="54" applyNumberFormat="1" applyFont="1" applyFill="1" applyBorder="1" applyAlignment="1" applyProtection="1">
      <alignment horizontal="center" vertical="center" wrapText="1"/>
      <protection hidden="1"/>
    </xf>
    <xf numFmtId="172" fontId="40" fillId="0" borderId="0" xfId="0" applyNumberFormat="1" applyFont="1" applyFill="1" applyBorder="1" applyAlignment="1">
      <alignment horizontal="center" vertical="center" wrapText="1"/>
    </xf>
    <xf numFmtId="172" fontId="35" fillId="0" borderId="0" xfId="54" applyNumberFormat="1" applyFont="1" applyFill="1" applyBorder="1" applyAlignment="1" applyProtection="1">
      <alignment horizontal="center" vertical="center" wrapText="1"/>
      <protection hidden="1"/>
    </xf>
    <xf numFmtId="172" fontId="35" fillId="0" borderId="0" xfId="0" applyNumberFormat="1" applyFont="1" applyFill="1" applyAlignment="1">
      <alignment horizontal="center" vertical="center" wrapText="1"/>
    </xf>
    <xf numFmtId="0" fontId="35" fillId="0" borderId="0" xfId="0" applyFont="1" applyFill="1" applyAlignment="1">
      <alignment horizontal="center" vertical="center" wrapText="1"/>
    </xf>
    <xf numFmtId="0" fontId="35" fillId="0" borderId="0" xfId="0" applyFont="1" applyAlignment="1">
      <alignment horizontal="center" vertical="center" wrapText="1"/>
    </xf>
    <xf numFmtId="172" fontId="34" fillId="0" borderId="0" xfId="0" applyNumberFormat="1" applyFont="1" applyFill="1" applyBorder="1" applyAlignment="1">
      <alignment horizontal="center" vertical="center" wrapText="1"/>
    </xf>
    <xf numFmtId="172" fontId="34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172" fontId="35" fillId="0" borderId="0" xfId="0" applyNumberFormat="1" applyFont="1" applyFill="1" applyBorder="1" applyAlignment="1">
      <alignment horizontal="center" vertical="center" wrapText="1"/>
    </xf>
    <xf numFmtId="172" fontId="34" fillId="0" borderId="0" xfId="0" applyNumberFormat="1" applyFont="1" applyFill="1" applyBorder="1" applyAlignment="1">
      <alignment/>
    </xf>
    <xf numFmtId="0" fontId="34" fillId="0" borderId="0" xfId="0" applyFont="1" applyFill="1" applyBorder="1" applyAlignment="1">
      <alignment/>
    </xf>
    <xf numFmtId="3" fontId="35" fillId="0" borderId="0" xfId="0" applyNumberFormat="1" applyFont="1" applyFill="1" applyBorder="1" applyAlignment="1">
      <alignment horizontal="center" vertical="center" wrapText="1"/>
    </xf>
    <xf numFmtId="172" fontId="36" fillId="0" borderId="0" xfId="0" applyNumberFormat="1" applyFont="1" applyFill="1" applyBorder="1" applyAlignment="1">
      <alignment horizontal="center" vertical="center" wrapText="1"/>
    </xf>
    <xf numFmtId="3" fontId="36" fillId="0" borderId="0" xfId="0" applyNumberFormat="1" applyFont="1" applyFill="1" applyBorder="1" applyAlignment="1">
      <alignment horizontal="center" vertical="center" wrapText="1"/>
    </xf>
    <xf numFmtId="0" fontId="35" fillId="0" borderId="0" xfId="0" applyFont="1" applyFill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172" fontId="38" fillId="0" borderId="0" xfId="0" applyNumberFormat="1" applyFont="1" applyFill="1" applyBorder="1" applyAlignment="1">
      <alignment horizontal="center" vertical="center" wrapText="1"/>
    </xf>
    <xf numFmtId="172" fontId="94" fillId="0" borderId="0" xfId="0" applyNumberFormat="1" applyFont="1" applyFill="1" applyBorder="1" applyAlignment="1">
      <alignment horizontal="center" vertical="center" wrapText="1"/>
    </xf>
    <xf numFmtId="3" fontId="37" fillId="0" borderId="0" xfId="0" applyNumberFormat="1" applyFont="1" applyFill="1" applyBorder="1" applyAlignment="1">
      <alignment horizontal="center" vertical="center" wrapText="1"/>
    </xf>
    <xf numFmtId="172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172" fontId="34" fillId="0" borderId="0" xfId="62" applyNumberFormat="1" applyFont="1" applyFill="1" applyBorder="1" applyAlignment="1">
      <alignment horizontal="center" vertical="center" wrapText="1"/>
    </xf>
    <xf numFmtId="3" fontId="34" fillId="0" borderId="0" xfId="0" applyNumberFormat="1" applyFont="1" applyFill="1" applyBorder="1" applyAlignment="1">
      <alignment horizontal="center" vertical="center" wrapText="1"/>
    </xf>
    <xf numFmtId="172" fontId="95" fillId="0" borderId="0" xfId="0" applyNumberFormat="1" applyFont="1" applyFill="1" applyBorder="1" applyAlignment="1">
      <alignment horizontal="center" vertical="center" wrapText="1"/>
    </xf>
    <xf numFmtId="172" fontId="94" fillId="0" borderId="0" xfId="0" applyNumberFormat="1" applyFont="1" applyFill="1" applyBorder="1" applyAlignment="1">
      <alignment horizontal="center" vertical="center" wrapText="1"/>
    </xf>
    <xf numFmtId="3" fontId="96" fillId="0" borderId="0" xfId="0" applyNumberFormat="1" applyFont="1" applyFill="1" applyBorder="1" applyAlignment="1">
      <alignment horizontal="center" vertical="center" wrapText="1"/>
    </xf>
    <xf numFmtId="172" fontId="39" fillId="0" borderId="0" xfId="54" applyNumberFormat="1" applyFont="1" applyFill="1" applyBorder="1" applyAlignment="1" applyProtection="1">
      <alignment horizontal="center" vertical="center" wrapText="1"/>
      <protection hidden="1"/>
    </xf>
    <xf numFmtId="172" fontId="41" fillId="0" borderId="0" xfId="54" applyNumberFormat="1" applyFont="1" applyFill="1" applyBorder="1" applyAlignment="1" applyProtection="1">
      <alignment horizontal="center" vertical="center" wrapText="1"/>
      <protection hidden="1"/>
    </xf>
    <xf numFmtId="3" fontId="40" fillId="0" borderId="0" xfId="0" applyNumberFormat="1" applyFont="1" applyFill="1" applyBorder="1" applyAlignment="1">
      <alignment horizontal="center" vertical="center" wrapText="1"/>
    </xf>
    <xf numFmtId="3" fontId="42" fillId="0" borderId="0" xfId="0" applyNumberFormat="1" applyFont="1" applyFill="1" applyBorder="1" applyAlignment="1">
      <alignment horizontal="center" vertical="center" wrapText="1"/>
    </xf>
    <xf numFmtId="3" fontId="43" fillId="0" borderId="0" xfId="0" applyNumberFormat="1" applyFont="1" applyFill="1" applyBorder="1" applyAlignment="1">
      <alignment horizontal="center" vertical="center" wrapText="1"/>
    </xf>
    <xf numFmtId="172" fontId="41" fillId="0" borderId="0" xfId="0" applyNumberFormat="1" applyFont="1" applyFill="1" applyBorder="1" applyAlignment="1">
      <alignment horizontal="center" vertical="center" wrapText="1"/>
    </xf>
    <xf numFmtId="172" fontId="41" fillId="0" borderId="0" xfId="62" applyNumberFormat="1" applyFont="1" applyFill="1" applyBorder="1" applyAlignment="1">
      <alignment horizontal="center" vertical="center" wrapText="1"/>
    </xf>
    <xf numFmtId="172" fontId="34" fillId="0" borderId="0" xfId="54" applyNumberFormat="1" applyFont="1" applyFill="1" applyBorder="1" applyAlignment="1" applyProtection="1">
      <alignment horizontal="center" vertical="center" wrapText="1"/>
      <protection hidden="1"/>
    </xf>
    <xf numFmtId="0" fontId="35" fillId="0" borderId="0" xfId="0" applyFont="1" applyBorder="1" applyAlignment="1">
      <alignment horizontal="center" vertical="center" wrapText="1"/>
    </xf>
    <xf numFmtId="172" fontId="34" fillId="0" borderId="0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39" xfId="0" applyNumberFormat="1" applyFont="1" applyFill="1" applyBorder="1" applyAlignment="1">
      <alignment horizontal="center" vertical="center" wrapText="1"/>
    </xf>
    <xf numFmtId="49" fontId="4" fillId="0" borderId="20" xfId="0" applyNumberFormat="1" applyFont="1" applyFill="1" applyBorder="1" applyAlignment="1">
      <alignment horizontal="center" vertical="center" wrapText="1"/>
    </xf>
    <xf numFmtId="0" fontId="70" fillId="0" borderId="0" xfId="0" applyFont="1" applyFill="1" applyAlignment="1">
      <alignment horizontal="center"/>
    </xf>
    <xf numFmtId="0" fontId="97" fillId="0" borderId="0" xfId="53" applyFont="1" applyFill="1" applyAlignment="1">
      <alignment horizontal="center"/>
      <protection/>
    </xf>
    <xf numFmtId="0" fontId="97" fillId="0" borderId="0" xfId="0" applyFont="1" applyFill="1" applyAlignment="1">
      <alignment horizontal="center"/>
    </xf>
    <xf numFmtId="172" fontId="17" fillId="0" borderId="25" xfId="0" applyNumberFormat="1" applyFont="1" applyFill="1" applyBorder="1" applyAlignment="1">
      <alignment horizontal="center" vertical="center" wrapText="1"/>
    </xf>
    <xf numFmtId="3" fontId="17" fillId="0" borderId="25" xfId="0" applyNumberFormat="1" applyFont="1" applyFill="1" applyBorder="1" applyAlignment="1">
      <alignment horizontal="center" vertical="center" wrapText="1"/>
    </xf>
    <xf numFmtId="172" fontId="68" fillId="0" borderId="25" xfId="0" applyNumberFormat="1" applyFont="1" applyFill="1" applyBorder="1" applyAlignment="1">
      <alignment horizontal="center" vertical="center" wrapText="1"/>
    </xf>
    <xf numFmtId="172" fontId="98" fillId="0" borderId="25" xfId="0" applyNumberFormat="1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/>
    </xf>
    <xf numFmtId="0" fontId="17" fillId="0" borderId="25" xfId="0" applyFont="1" applyFill="1" applyBorder="1" applyAlignment="1">
      <alignment wrapText="1"/>
    </xf>
    <xf numFmtId="0" fontId="17" fillId="0" borderId="25" xfId="0" applyFont="1" applyFill="1" applyBorder="1" applyAlignment="1">
      <alignment horizontal="right"/>
    </xf>
    <xf numFmtId="172" fontId="99" fillId="0" borderId="25" xfId="54" applyNumberFormat="1" applyFont="1" applyFill="1" applyBorder="1" applyAlignment="1" applyProtection="1">
      <alignment horizontal="center"/>
      <protection hidden="1"/>
    </xf>
    <xf numFmtId="172" fontId="99" fillId="0" borderId="25" xfId="0" applyNumberFormat="1" applyFont="1" applyFill="1" applyBorder="1" applyAlignment="1">
      <alignment horizontal="center"/>
    </xf>
    <xf numFmtId="172" fontId="17" fillId="0" borderId="25" xfId="54" applyNumberFormat="1" applyFont="1" applyFill="1" applyBorder="1" applyAlignment="1" applyProtection="1">
      <alignment horizontal="center" vertical="center" wrapText="1"/>
      <protection hidden="1"/>
    </xf>
    <xf numFmtId="172" fontId="17" fillId="0" borderId="25" xfId="62" applyNumberFormat="1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/>
    </xf>
    <xf numFmtId="172" fontId="97" fillId="0" borderId="0" xfId="0" applyNumberFormat="1" applyFont="1" applyFill="1" applyBorder="1" applyAlignment="1">
      <alignment horizontal="center" vertical="center" wrapText="1"/>
    </xf>
    <xf numFmtId="0" fontId="97" fillId="0" borderId="0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/>
    </xf>
    <xf numFmtId="0" fontId="5" fillId="0" borderId="16" xfId="0" applyFont="1" applyFill="1" applyBorder="1" applyAlignment="1">
      <alignment vertical="center" wrapText="1"/>
    </xf>
    <xf numFmtId="0" fontId="68" fillId="0" borderId="25" xfId="0" applyFont="1" applyFill="1" applyBorder="1" applyAlignment="1">
      <alignment horizontal="center" vertical="center"/>
    </xf>
    <xf numFmtId="0" fontId="68" fillId="0" borderId="25" xfId="0" applyFont="1" applyFill="1" applyBorder="1" applyAlignment="1">
      <alignment horizontal="center"/>
    </xf>
    <xf numFmtId="172" fontId="68" fillId="0" borderId="25" xfId="0" applyNumberFormat="1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 horizontal="center" vertical="center" wrapText="1"/>
    </xf>
    <xf numFmtId="0" fontId="68" fillId="0" borderId="25" xfId="0" applyFont="1" applyFill="1" applyBorder="1" applyAlignment="1">
      <alignment/>
    </xf>
    <xf numFmtId="0" fontId="68" fillId="0" borderId="25" xfId="0" applyFont="1" applyFill="1" applyBorder="1" applyAlignment="1">
      <alignment horizontal="left"/>
    </xf>
    <xf numFmtId="172" fontId="68" fillId="0" borderId="25" xfId="62" applyNumberFormat="1" applyFont="1" applyFill="1" applyBorder="1" applyAlignment="1">
      <alignment horizontal="center" vertical="center" wrapText="1"/>
    </xf>
    <xf numFmtId="3" fontId="68" fillId="0" borderId="25" xfId="0" applyNumberFormat="1" applyFont="1" applyFill="1" applyBorder="1" applyAlignment="1">
      <alignment horizontal="center" vertical="center" wrapText="1"/>
    </xf>
    <xf numFmtId="0" fontId="17" fillId="0" borderId="25" xfId="0" applyFont="1" applyFill="1" applyBorder="1" applyAlignment="1">
      <alignment horizontal="left"/>
    </xf>
    <xf numFmtId="49" fontId="17" fillId="0" borderId="25" xfId="54" applyNumberFormat="1" applyFont="1" applyFill="1" applyBorder="1" applyAlignment="1" applyProtection="1">
      <alignment horizontal="left"/>
      <protection hidden="1"/>
    </xf>
    <xf numFmtId="0" fontId="27" fillId="0" borderId="25" xfId="0" applyFont="1" applyFill="1" applyBorder="1" applyAlignment="1">
      <alignment horizontal="justify" vertical="top" wrapText="1"/>
    </xf>
    <xf numFmtId="49" fontId="17" fillId="0" borderId="25" xfId="0" applyNumberFormat="1" applyFont="1" applyFill="1" applyBorder="1" applyAlignment="1">
      <alignment horizontal="left" vertical="center" wrapText="1"/>
    </xf>
    <xf numFmtId="0" fontId="17" fillId="0" borderId="25" xfId="54" applyNumberFormat="1" applyFont="1" applyFill="1" applyBorder="1" applyAlignment="1" applyProtection="1">
      <alignment horizontal="left" wrapText="1"/>
      <protection hidden="1"/>
    </xf>
    <xf numFmtId="0" fontId="17" fillId="0" borderId="25" xfId="0" applyFont="1" applyFill="1" applyBorder="1" applyAlignment="1">
      <alignment wrapText="1" readingOrder="1"/>
    </xf>
    <xf numFmtId="0" fontId="27" fillId="0" borderId="25" xfId="0" applyFont="1" applyFill="1" applyBorder="1" applyAlignment="1">
      <alignment vertical="top" wrapText="1"/>
    </xf>
    <xf numFmtId="0" fontId="99" fillId="0" borderId="25" xfId="0" applyFont="1" applyFill="1" applyBorder="1" applyAlignment="1">
      <alignment vertical="top" wrapText="1"/>
    </xf>
    <xf numFmtId="0" fontId="17" fillId="0" borderId="25" xfId="0" applyFont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top" wrapText="1"/>
    </xf>
    <xf numFmtId="0" fontId="27" fillId="0" borderId="25" xfId="0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wrapText="1"/>
    </xf>
    <xf numFmtId="0" fontId="68" fillId="0" borderId="25" xfId="0" applyFont="1" applyFill="1" applyBorder="1" applyAlignment="1">
      <alignment wrapText="1"/>
    </xf>
    <xf numFmtId="0" fontId="68" fillId="0" borderId="25" xfId="0" applyFont="1" applyFill="1" applyBorder="1" applyAlignment="1">
      <alignment horizontal="center" vertical="center" wrapText="1"/>
    </xf>
    <xf numFmtId="49" fontId="17" fillId="0" borderId="25" xfId="0" applyNumberFormat="1" applyFont="1" applyFill="1" applyBorder="1" applyAlignment="1">
      <alignment horizontal="left" wrapText="1"/>
    </xf>
    <xf numFmtId="0" fontId="17" fillId="0" borderId="25" xfId="54" applyNumberFormat="1" applyFont="1" applyFill="1" applyBorder="1" applyAlignment="1" applyProtection="1">
      <alignment horizontal="left"/>
      <protection hidden="1"/>
    </xf>
    <xf numFmtId="0" fontId="99" fillId="0" borderId="25" xfId="0" applyFont="1" applyFill="1" applyBorder="1" applyAlignment="1">
      <alignment wrapText="1"/>
    </xf>
    <xf numFmtId="49" fontId="17" fillId="0" borderId="25" xfId="0" applyNumberFormat="1" applyFont="1" applyFill="1" applyBorder="1" applyAlignment="1">
      <alignment/>
    </xf>
    <xf numFmtId="0" fontId="17" fillId="0" borderId="25" xfId="54" applyNumberFormat="1" applyFont="1" applyFill="1" applyBorder="1" applyAlignment="1" applyProtection="1">
      <alignment horizontal="right"/>
      <protection hidden="1"/>
    </xf>
    <xf numFmtId="0" fontId="99" fillId="0" borderId="25" xfId="0" applyFont="1" applyFill="1" applyBorder="1" applyAlignment="1">
      <alignment horizontal="right"/>
    </xf>
    <xf numFmtId="0" fontId="99" fillId="0" borderId="25" xfId="0" applyFont="1" applyFill="1" applyBorder="1" applyAlignment="1">
      <alignment horizontal="justify" vertical="top" wrapText="1"/>
    </xf>
    <xf numFmtId="0" fontId="98" fillId="0" borderId="25" xfId="0" applyFont="1" applyFill="1" applyBorder="1" applyAlignment="1">
      <alignment/>
    </xf>
    <xf numFmtId="0" fontId="98" fillId="0" borderId="25" xfId="0" applyFont="1" applyFill="1" applyBorder="1" applyAlignment="1">
      <alignment wrapText="1"/>
    </xf>
    <xf numFmtId="3" fontId="100" fillId="0" borderId="25" xfId="0" applyNumberFormat="1" applyFont="1" applyFill="1" applyBorder="1" applyAlignment="1">
      <alignment horizontal="center" vertical="center" wrapText="1"/>
    </xf>
    <xf numFmtId="172" fontId="68" fillId="0" borderId="25" xfId="54" applyNumberFormat="1" applyFont="1" applyFill="1" applyBorder="1" applyAlignment="1" applyProtection="1">
      <alignment horizontal="center" vertical="center" wrapText="1"/>
      <protection hidden="1"/>
    </xf>
    <xf numFmtId="0" fontId="17" fillId="0" borderId="25" xfId="0" applyFont="1" applyFill="1" applyBorder="1" applyAlignment="1">
      <alignment horizontal="left" vertical="center" wrapText="1"/>
    </xf>
    <xf numFmtId="0" fontId="17" fillId="0" borderId="25" xfId="0" applyNumberFormat="1" applyFont="1" applyFill="1" applyBorder="1" applyAlignment="1">
      <alignment wrapText="1"/>
    </xf>
    <xf numFmtId="0" fontId="99" fillId="0" borderId="25" xfId="0" applyFont="1" applyFill="1" applyBorder="1" applyAlignment="1">
      <alignment/>
    </xf>
    <xf numFmtId="3" fontId="99" fillId="0" borderId="25" xfId="0" applyNumberFormat="1" applyFont="1" applyFill="1" applyBorder="1" applyAlignment="1">
      <alignment horizontal="center"/>
    </xf>
    <xf numFmtId="49" fontId="68" fillId="0" borderId="25" xfId="0" applyNumberFormat="1" applyFont="1" applyFill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" xfId="53"/>
    <cellStyle name="Обычный_Tmp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597"/>
  <sheetViews>
    <sheetView tabSelected="1" zoomScale="80" zoomScaleNormal="80" zoomScalePageLayoutView="0" workbookViewId="0" topLeftCell="B66">
      <selection activeCell="C29" sqref="C29"/>
    </sheetView>
  </sheetViews>
  <sheetFormatPr defaultColWidth="9.00390625" defaultRowHeight="12.75"/>
  <cols>
    <col min="1" max="1" width="9.125" style="0" hidden="1" customWidth="1"/>
    <col min="2" max="2" width="28.00390625" style="0" customWidth="1"/>
    <col min="3" max="3" width="69.125" style="0" customWidth="1"/>
    <col min="4" max="4" width="27.25390625" style="305" customWidth="1"/>
    <col min="5" max="5" width="20.00390625" style="305" hidden="1" customWidth="1"/>
    <col min="6" max="6" width="29.00390625" style="305" customWidth="1"/>
    <col min="7" max="7" width="21.125" style="307" customWidth="1"/>
    <col min="8" max="8" width="13.75390625" style="307" hidden="1" customWidth="1"/>
    <col min="9" max="9" width="9.125" style="4" customWidth="1"/>
    <col min="10" max="10" width="20.00390625" style="0" hidden="1" customWidth="1"/>
    <col min="11" max="11" width="31.75390625" style="0" customWidth="1"/>
  </cols>
  <sheetData>
    <row r="2" spans="2:8" ht="12.75">
      <c r="B2" s="342" t="s">
        <v>189</v>
      </c>
      <c r="C2" s="342"/>
      <c r="D2" s="342"/>
      <c r="E2" s="342"/>
      <c r="F2" s="342"/>
      <c r="G2" s="342"/>
      <c r="H2" s="342"/>
    </row>
    <row r="3" spans="2:8" ht="12.75">
      <c r="B3" s="343" t="s">
        <v>528</v>
      </c>
      <c r="C3" s="343"/>
      <c r="D3" s="343"/>
      <c r="E3" s="343"/>
      <c r="F3" s="343"/>
      <c r="G3" s="343"/>
      <c r="H3" s="343"/>
    </row>
    <row r="4" spans="2:8" ht="12.75">
      <c r="B4" s="344" t="s">
        <v>533</v>
      </c>
      <c r="C4" s="344"/>
      <c r="D4" s="344"/>
      <c r="E4" s="344"/>
      <c r="F4" s="344"/>
      <c r="G4" s="344"/>
      <c r="H4" s="344"/>
    </row>
    <row r="5" spans="2:8" ht="12.75">
      <c r="B5" s="344"/>
      <c r="C5" s="344"/>
      <c r="D5" s="344"/>
      <c r="E5" s="344"/>
      <c r="F5" s="344"/>
      <c r="G5" s="344"/>
      <c r="H5" s="344"/>
    </row>
    <row r="6" spans="2:10" ht="18.75" customHeight="1" thickBot="1">
      <c r="B6" s="357"/>
      <c r="C6" s="357"/>
      <c r="D6" s="358"/>
      <c r="E6" s="358"/>
      <c r="F6" s="358"/>
      <c r="G6" s="359"/>
      <c r="H6" s="359"/>
      <c r="J6" s="229"/>
    </row>
    <row r="7" spans="2:10" ht="12.75">
      <c r="B7" s="362" t="s">
        <v>492</v>
      </c>
      <c r="C7" s="363" t="s">
        <v>190</v>
      </c>
      <c r="D7" s="364" t="s">
        <v>490</v>
      </c>
      <c r="E7" s="364" t="s">
        <v>514</v>
      </c>
      <c r="F7" s="364" t="s">
        <v>532</v>
      </c>
      <c r="G7" s="365" t="s">
        <v>191</v>
      </c>
      <c r="H7" s="365"/>
      <c r="J7" s="339" t="s">
        <v>491</v>
      </c>
    </row>
    <row r="8" spans="2:10" ht="12.75">
      <c r="B8" s="362"/>
      <c r="C8" s="363" t="s">
        <v>192</v>
      </c>
      <c r="D8" s="364"/>
      <c r="E8" s="364"/>
      <c r="F8" s="364"/>
      <c r="G8" s="349" t="s">
        <v>193</v>
      </c>
      <c r="H8" s="349" t="s">
        <v>6</v>
      </c>
      <c r="J8" s="340"/>
    </row>
    <row r="9" spans="2:10" ht="13.5" thickBot="1">
      <c r="B9" s="362"/>
      <c r="C9" s="363"/>
      <c r="D9" s="364"/>
      <c r="E9" s="364"/>
      <c r="F9" s="364"/>
      <c r="G9" s="349" t="s">
        <v>163</v>
      </c>
      <c r="H9" s="349" t="s">
        <v>515</v>
      </c>
      <c r="J9" s="341"/>
    </row>
    <row r="10" spans="2:10" ht="16.5" thickBot="1">
      <c r="B10" s="366" t="s">
        <v>217</v>
      </c>
      <c r="C10" s="367" t="s">
        <v>504</v>
      </c>
      <c r="D10" s="368">
        <f>SUM(D11+D65)</f>
        <v>687945</v>
      </c>
      <c r="E10" s="368">
        <f>SUM(E11+E65)</f>
        <v>497331.5</v>
      </c>
      <c r="F10" s="347">
        <f>SUM(F11+F65)</f>
        <v>593078.1</v>
      </c>
      <c r="G10" s="369">
        <f aca="true" t="shared" si="0" ref="G10:G19">F10/D10*100</f>
        <v>86.2101040054074</v>
      </c>
      <c r="H10" s="369">
        <f aca="true" t="shared" si="1" ref="H10:H19">F10/E10*100</f>
        <v>119.25206828845549</v>
      </c>
      <c r="J10" s="31">
        <f>SUM(J11+J65)</f>
        <v>525721</v>
      </c>
    </row>
    <row r="11" spans="2:10" ht="16.5" thickBot="1">
      <c r="B11" s="366"/>
      <c r="C11" s="367" t="s">
        <v>269</v>
      </c>
      <c r="D11" s="368">
        <f>SUM(D12+D21+D30+D44+D54)</f>
        <v>487375.1</v>
      </c>
      <c r="E11" s="368">
        <f>SUM(E12+E21+E30+E44+E54)</f>
        <v>350949.8</v>
      </c>
      <c r="F11" s="347">
        <f>SUM(F12+F21+F30+F44+F54)</f>
        <v>415491.19999999995</v>
      </c>
      <c r="G11" s="369">
        <f t="shared" si="0"/>
        <v>85.2508057961927</v>
      </c>
      <c r="H11" s="369">
        <f t="shared" si="1"/>
        <v>118.3904934551893</v>
      </c>
      <c r="J11" s="182">
        <f>SUM(J12+J21+J30+J44+J54)</f>
        <v>480971</v>
      </c>
    </row>
    <row r="12" spans="2:10" ht="22.5" customHeight="1" thickBot="1">
      <c r="B12" s="366" t="s">
        <v>215</v>
      </c>
      <c r="C12" s="367" t="s">
        <v>216</v>
      </c>
      <c r="D12" s="368">
        <f>SUM(D13)</f>
        <v>463670</v>
      </c>
      <c r="E12" s="368">
        <f>SUM(E13)</f>
        <v>333804.8</v>
      </c>
      <c r="F12" s="347">
        <f>SUM(F13)</f>
        <v>390261.39999999997</v>
      </c>
      <c r="G12" s="369">
        <f t="shared" si="0"/>
        <v>84.16792115081846</v>
      </c>
      <c r="H12" s="369">
        <f t="shared" si="1"/>
        <v>116.9130581705236</v>
      </c>
      <c r="J12" s="232">
        <f>SUM(J13)</f>
        <v>460843</v>
      </c>
    </row>
    <row r="13" spans="2:10" ht="15.75" thickBot="1">
      <c r="B13" s="350" t="s">
        <v>206</v>
      </c>
      <c r="C13" s="370" t="s">
        <v>207</v>
      </c>
      <c r="D13" s="368">
        <f>SUM(D14+D15+D18+D19)</f>
        <v>463670</v>
      </c>
      <c r="E13" s="368">
        <f>SUM(E14+E15+E18+E19)</f>
        <v>333804.8</v>
      </c>
      <c r="F13" s="347">
        <f>F14+F15+F18+F19</f>
        <v>390261.39999999997</v>
      </c>
      <c r="G13" s="369">
        <f t="shared" si="0"/>
        <v>84.16792115081846</v>
      </c>
      <c r="H13" s="369">
        <f t="shared" si="1"/>
        <v>116.9130581705236</v>
      </c>
      <c r="J13" s="233">
        <f>SUM(J14+J15+J18+J19)</f>
        <v>460843</v>
      </c>
    </row>
    <row r="14" spans="2:10" ht="38.25" customHeight="1" hidden="1">
      <c r="B14" s="371" t="s">
        <v>273</v>
      </c>
      <c r="C14" s="372" t="s">
        <v>351</v>
      </c>
      <c r="D14" s="345">
        <v>81</v>
      </c>
      <c r="E14" s="345">
        <v>60</v>
      </c>
      <c r="F14" s="345">
        <v>6.7</v>
      </c>
      <c r="G14" s="346">
        <f t="shared" si="0"/>
        <v>8.271604938271606</v>
      </c>
      <c r="H14" s="346">
        <f t="shared" si="1"/>
        <v>11.166666666666666</v>
      </c>
      <c r="J14" s="234">
        <v>16550</v>
      </c>
    </row>
    <row r="15" spans="2:10" ht="26.25" hidden="1" thickBot="1">
      <c r="B15" s="350" t="s">
        <v>208</v>
      </c>
      <c r="C15" s="373" t="s">
        <v>282</v>
      </c>
      <c r="D15" s="345">
        <f>SUM(D16+D17)</f>
        <v>454319</v>
      </c>
      <c r="E15" s="345">
        <f>SUM(E16+E17)</f>
        <v>326754.8</v>
      </c>
      <c r="F15" s="345">
        <f>F16+F17</f>
        <v>388034.6</v>
      </c>
      <c r="G15" s="346">
        <f t="shared" si="0"/>
        <v>85.41016334337766</v>
      </c>
      <c r="H15" s="346">
        <f t="shared" si="1"/>
        <v>118.75406267941588</v>
      </c>
      <c r="J15" s="235">
        <f>SUM(J16+J17)</f>
        <v>435023</v>
      </c>
    </row>
    <row r="16" spans="2:10" ht="77.25" hidden="1" thickBot="1">
      <c r="B16" s="350" t="s">
        <v>209</v>
      </c>
      <c r="C16" s="372" t="s">
        <v>210</v>
      </c>
      <c r="D16" s="345">
        <v>454293</v>
      </c>
      <c r="E16" s="345">
        <v>326728.8</v>
      </c>
      <c r="F16" s="345">
        <v>388000.6</v>
      </c>
      <c r="G16" s="346">
        <f t="shared" si="0"/>
        <v>85.40756736291335</v>
      </c>
      <c r="H16" s="346">
        <f t="shared" si="1"/>
        <v>118.75310655197828</v>
      </c>
      <c r="J16" s="236">
        <v>434997</v>
      </c>
    </row>
    <row r="17" spans="2:10" ht="57" customHeight="1" hidden="1">
      <c r="B17" s="350" t="s">
        <v>211</v>
      </c>
      <c r="C17" s="372" t="s">
        <v>212</v>
      </c>
      <c r="D17" s="345">
        <v>26</v>
      </c>
      <c r="E17" s="345">
        <v>26</v>
      </c>
      <c r="F17" s="345">
        <v>34</v>
      </c>
      <c r="G17" s="346">
        <f>F17/D17*100</f>
        <v>130.76923076923077</v>
      </c>
      <c r="H17" s="346">
        <f t="shared" si="1"/>
        <v>130.76923076923077</v>
      </c>
      <c r="J17" s="237">
        <v>26</v>
      </c>
    </row>
    <row r="18" spans="2:10" ht="31.5" customHeight="1" hidden="1">
      <c r="B18" s="350" t="s">
        <v>213</v>
      </c>
      <c r="C18" s="374" t="s">
        <v>283</v>
      </c>
      <c r="D18" s="345">
        <v>7387</v>
      </c>
      <c r="E18" s="345">
        <v>5500</v>
      </c>
      <c r="F18" s="345">
        <v>2223.1</v>
      </c>
      <c r="G18" s="346">
        <f t="shared" si="0"/>
        <v>30.09476106673886</v>
      </c>
      <c r="H18" s="346">
        <f t="shared" si="1"/>
        <v>40.42</v>
      </c>
      <c r="J18" s="237">
        <v>7387</v>
      </c>
    </row>
    <row r="19" spans="2:10" ht="66.75" customHeight="1" hidden="1" thickBot="1">
      <c r="B19" s="350" t="s">
        <v>214</v>
      </c>
      <c r="C19" s="372" t="s">
        <v>352</v>
      </c>
      <c r="D19" s="345">
        <v>1883</v>
      </c>
      <c r="E19" s="345">
        <v>1490</v>
      </c>
      <c r="F19" s="345">
        <v>-3</v>
      </c>
      <c r="G19" s="346">
        <f t="shared" si="0"/>
        <v>-0.15932023366967604</v>
      </c>
      <c r="H19" s="346">
        <f t="shared" si="1"/>
        <v>-0.20134228187919465</v>
      </c>
      <c r="J19" s="231">
        <v>1883</v>
      </c>
    </row>
    <row r="20" spans="2:10" s="2" customFormat="1" ht="72.75" customHeight="1" hidden="1" thickBot="1">
      <c r="B20" s="350" t="s">
        <v>34</v>
      </c>
      <c r="C20" s="375" t="s">
        <v>140</v>
      </c>
      <c r="D20" s="345"/>
      <c r="E20" s="345"/>
      <c r="F20" s="345">
        <v>0</v>
      </c>
      <c r="G20" s="349"/>
      <c r="H20" s="349"/>
      <c r="I20" s="258"/>
      <c r="J20" s="159"/>
    </row>
    <row r="21" spans="2:10" ht="15.75" thickBot="1">
      <c r="B21" s="366" t="s">
        <v>225</v>
      </c>
      <c r="C21" s="367" t="s">
        <v>226</v>
      </c>
      <c r="D21" s="347">
        <f>SUM(D23+D28+D29)</f>
        <v>12108</v>
      </c>
      <c r="E21" s="347">
        <f>SUM(E23+E28+E29)</f>
        <v>9008</v>
      </c>
      <c r="F21" s="347">
        <f>SUM(F23+F28+F29)</f>
        <v>11438.5</v>
      </c>
      <c r="G21" s="369">
        <f>F21/D21*100</f>
        <v>94.47059795176742</v>
      </c>
      <c r="H21" s="369">
        <f>F21/E21*100</f>
        <v>126.98157193605684</v>
      </c>
      <c r="J21" s="228">
        <f>SUM(J23+J28+J29)</f>
        <v>11648</v>
      </c>
    </row>
    <row r="22" spans="2:10" ht="15.75">
      <c r="B22" s="350"/>
      <c r="C22" s="370" t="s">
        <v>194</v>
      </c>
      <c r="D22" s="347"/>
      <c r="E22" s="347"/>
      <c r="F22" s="345"/>
      <c r="G22" s="349"/>
      <c r="H22" s="349"/>
      <c r="J22" s="238"/>
    </row>
    <row r="23" spans="2:10" ht="15.75" thickBot="1">
      <c r="B23" s="350" t="s">
        <v>218</v>
      </c>
      <c r="C23" s="370" t="s">
        <v>195</v>
      </c>
      <c r="D23" s="347">
        <f>SUM(D24:D26)</f>
        <v>4748</v>
      </c>
      <c r="E23" s="347">
        <f>SUM(E24:E26)</f>
        <v>3245</v>
      </c>
      <c r="F23" s="347">
        <f>SUM(F24:F26)</f>
        <v>3343.2</v>
      </c>
      <c r="G23" s="369">
        <f>F23/D23*100</f>
        <v>70.41280539174389</v>
      </c>
      <c r="H23" s="369">
        <f>F23/E23*100</f>
        <v>103.0261941448382</v>
      </c>
      <c r="J23" s="239">
        <f>SUM(J24:J25)</f>
        <v>4748</v>
      </c>
    </row>
    <row r="24" spans="2:10" ht="26.25" customHeight="1" hidden="1" thickTop="1">
      <c r="B24" s="376" t="s">
        <v>219</v>
      </c>
      <c r="C24" s="376" t="s">
        <v>220</v>
      </c>
      <c r="D24" s="345">
        <v>3029</v>
      </c>
      <c r="E24" s="345">
        <v>1905</v>
      </c>
      <c r="F24" s="345">
        <v>2117.1</v>
      </c>
      <c r="G24" s="345">
        <f>F24/D24*100</f>
        <v>69.89435457246616</v>
      </c>
      <c r="H24" s="345">
        <f>F24/E24*100</f>
        <v>111.13385826771653</v>
      </c>
      <c r="J24" s="240">
        <v>3029</v>
      </c>
    </row>
    <row r="25" spans="2:10" ht="27" hidden="1" thickBot="1" thickTop="1">
      <c r="B25" s="376" t="s">
        <v>221</v>
      </c>
      <c r="C25" s="376" t="s">
        <v>222</v>
      </c>
      <c r="D25" s="345">
        <v>1719</v>
      </c>
      <c r="E25" s="345">
        <v>1340</v>
      </c>
      <c r="F25" s="345">
        <v>1199</v>
      </c>
      <c r="G25" s="346">
        <f>F25/D25*100</f>
        <v>69.74985456660849</v>
      </c>
      <c r="H25" s="346">
        <f>F25/E25*100</f>
        <v>89.4776119402985</v>
      </c>
      <c r="J25" s="241">
        <v>1719</v>
      </c>
    </row>
    <row r="26" spans="2:10" ht="27" hidden="1" thickBot="1" thickTop="1">
      <c r="B26" s="377" t="s">
        <v>521</v>
      </c>
      <c r="C26" s="378" t="s">
        <v>522</v>
      </c>
      <c r="D26" s="345">
        <v>0</v>
      </c>
      <c r="E26" s="345">
        <v>0</v>
      </c>
      <c r="F26" s="345">
        <v>27.1</v>
      </c>
      <c r="G26" s="346"/>
      <c r="H26" s="346"/>
      <c r="J26" s="292"/>
    </row>
    <row r="27" spans="2:10" ht="16.5" thickTop="1">
      <c r="B27" s="350"/>
      <c r="C27" s="370" t="s">
        <v>223</v>
      </c>
      <c r="D27" s="347"/>
      <c r="E27" s="347"/>
      <c r="F27" s="348"/>
      <c r="G27" s="349"/>
      <c r="H27" s="349"/>
      <c r="J27" s="242"/>
    </row>
    <row r="28" spans="2:10" ht="15.75" thickBot="1">
      <c r="B28" s="350" t="s">
        <v>507</v>
      </c>
      <c r="C28" s="370" t="s">
        <v>224</v>
      </c>
      <c r="D28" s="347">
        <v>6570</v>
      </c>
      <c r="E28" s="347">
        <v>5017</v>
      </c>
      <c r="F28" s="347">
        <v>5500.1</v>
      </c>
      <c r="G28" s="369">
        <f aca="true" t="shared" si="2" ref="G28:G40">F28/D28*100</f>
        <v>83.71537290715374</v>
      </c>
      <c r="H28" s="369">
        <f aca="true" t="shared" si="3" ref="H28:H40">F28/E28*100</f>
        <v>109.62926051425154</v>
      </c>
      <c r="J28" s="243">
        <v>6570</v>
      </c>
    </row>
    <row r="29" spans="2:10" ht="15.75" thickBot="1">
      <c r="B29" s="350" t="s">
        <v>318</v>
      </c>
      <c r="C29" s="370" t="s">
        <v>319</v>
      </c>
      <c r="D29" s="347">
        <v>790</v>
      </c>
      <c r="E29" s="347">
        <v>746</v>
      </c>
      <c r="F29" s="347">
        <v>2595.2</v>
      </c>
      <c r="G29" s="369">
        <f t="shared" si="2"/>
        <v>328.50632911392404</v>
      </c>
      <c r="H29" s="369">
        <f t="shared" si="3"/>
        <v>347.88203753351206</v>
      </c>
      <c r="J29" s="244">
        <v>330</v>
      </c>
    </row>
    <row r="30" spans="2:10" ht="16.5" thickBot="1">
      <c r="B30" s="366" t="s">
        <v>227</v>
      </c>
      <c r="C30" s="367" t="s">
        <v>228</v>
      </c>
      <c r="D30" s="347">
        <f>SUM(D31+D34+D37)</f>
        <v>10677.1</v>
      </c>
      <c r="E30" s="347">
        <f>SUM(E31+E34+E37)</f>
        <v>7456</v>
      </c>
      <c r="F30" s="347">
        <f>SUM(F31+F34+F37)</f>
        <v>12359.5</v>
      </c>
      <c r="G30" s="369">
        <f t="shared" si="2"/>
        <v>115.75708759869252</v>
      </c>
      <c r="H30" s="369">
        <f t="shared" si="3"/>
        <v>165.7658261802575</v>
      </c>
      <c r="J30" s="245">
        <f>SUM(J31+J34+J37)</f>
        <v>7706</v>
      </c>
    </row>
    <row r="31" spans="2:10" ht="15.75" thickBot="1">
      <c r="B31" s="350" t="s">
        <v>290</v>
      </c>
      <c r="C31" s="370" t="s">
        <v>197</v>
      </c>
      <c r="D31" s="345">
        <f>SUM(D32:D33)</f>
        <v>806</v>
      </c>
      <c r="E31" s="345">
        <f>SUM(E32:E33)</f>
        <v>680</v>
      </c>
      <c r="F31" s="345">
        <f>SUM(F32:F33)</f>
        <v>1195.5</v>
      </c>
      <c r="G31" s="346">
        <f t="shared" si="2"/>
        <v>148.32506203473946</v>
      </c>
      <c r="H31" s="346">
        <f t="shared" si="3"/>
        <v>175.80882352941177</v>
      </c>
      <c r="J31" s="246">
        <f>SUM(J32:J33)</f>
        <v>322</v>
      </c>
    </row>
    <row r="32" spans="2:10" ht="27.75" customHeight="1" hidden="1" thickTop="1">
      <c r="B32" s="350" t="s">
        <v>291</v>
      </c>
      <c r="C32" s="374" t="s">
        <v>165</v>
      </c>
      <c r="D32" s="345">
        <v>0</v>
      </c>
      <c r="E32" s="345">
        <v>0</v>
      </c>
      <c r="F32" s="345">
        <v>10.9</v>
      </c>
      <c r="G32" s="346"/>
      <c r="H32" s="346"/>
      <c r="J32" s="247">
        <v>0</v>
      </c>
    </row>
    <row r="33" spans="2:10" ht="24" customHeight="1" hidden="1" thickBot="1">
      <c r="B33" s="350" t="s">
        <v>164</v>
      </c>
      <c r="C33" s="374" t="s">
        <v>166</v>
      </c>
      <c r="D33" s="345">
        <v>806</v>
      </c>
      <c r="E33" s="345">
        <v>680</v>
      </c>
      <c r="F33" s="345">
        <v>1184.6</v>
      </c>
      <c r="G33" s="346">
        <f t="shared" si="2"/>
        <v>146.9727047146402</v>
      </c>
      <c r="H33" s="346">
        <f t="shared" si="3"/>
        <v>174.20588235294116</v>
      </c>
      <c r="J33" s="248">
        <v>322</v>
      </c>
    </row>
    <row r="34" spans="2:10" ht="16.5" thickBot="1" thickTop="1">
      <c r="B34" s="379" t="s">
        <v>287</v>
      </c>
      <c r="C34" s="372" t="s">
        <v>284</v>
      </c>
      <c r="D34" s="345">
        <f>SUM(D35:D36)</f>
        <v>7252.1</v>
      </c>
      <c r="E34" s="345">
        <f>SUM(E35:E36)</f>
        <v>4581</v>
      </c>
      <c r="F34" s="345">
        <f>SUM(F35:F36)</f>
        <v>7608.9</v>
      </c>
      <c r="G34" s="346">
        <f t="shared" si="2"/>
        <v>104.91995422015692</v>
      </c>
      <c r="H34" s="346">
        <f t="shared" si="3"/>
        <v>166.09692206941716</v>
      </c>
      <c r="J34" s="246">
        <f>SUM(J35:J36)</f>
        <v>5695</v>
      </c>
    </row>
    <row r="35" spans="2:10" ht="21.75" customHeight="1" hidden="1" thickTop="1">
      <c r="B35" s="352" t="s">
        <v>288</v>
      </c>
      <c r="C35" s="370" t="s">
        <v>285</v>
      </c>
      <c r="D35" s="345">
        <v>3179</v>
      </c>
      <c r="E35" s="345">
        <v>2577</v>
      </c>
      <c r="F35" s="345">
        <v>3266.7</v>
      </c>
      <c r="G35" s="346">
        <f t="shared" si="2"/>
        <v>102.75872916011323</v>
      </c>
      <c r="H35" s="346">
        <f t="shared" si="3"/>
        <v>126.76367869615832</v>
      </c>
      <c r="J35" s="247">
        <v>2179</v>
      </c>
    </row>
    <row r="36" spans="2:10" ht="16.5" hidden="1" thickBot="1" thickTop="1">
      <c r="B36" s="352" t="s">
        <v>289</v>
      </c>
      <c r="C36" s="370" t="s">
        <v>286</v>
      </c>
      <c r="D36" s="345">
        <v>4073.1</v>
      </c>
      <c r="E36" s="345">
        <v>2004</v>
      </c>
      <c r="F36" s="345">
        <v>4342.2</v>
      </c>
      <c r="G36" s="346">
        <f t="shared" si="2"/>
        <v>106.6067614347794</v>
      </c>
      <c r="H36" s="346">
        <f t="shared" si="3"/>
        <v>216.6766467065868</v>
      </c>
      <c r="J36" s="249">
        <v>3516</v>
      </c>
    </row>
    <row r="37" spans="2:10" ht="16.5" thickBot="1" thickTop="1">
      <c r="B37" s="350" t="s">
        <v>292</v>
      </c>
      <c r="C37" s="350" t="s">
        <v>198</v>
      </c>
      <c r="D37" s="345">
        <f>SUM(D38+D41)</f>
        <v>2619</v>
      </c>
      <c r="E37" s="345">
        <f>SUM(E38+E41)</f>
        <v>2195</v>
      </c>
      <c r="F37" s="345">
        <f>SUM(F38+F41)</f>
        <v>3555.0999999999995</v>
      </c>
      <c r="G37" s="346">
        <f t="shared" si="2"/>
        <v>135.74264986636118</v>
      </c>
      <c r="H37" s="346">
        <f t="shared" si="3"/>
        <v>161.96355353075168</v>
      </c>
      <c r="J37" s="250">
        <f>SUM(J38+J41)</f>
        <v>1689</v>
      </c>
    </row>
    <row r="38" spans="2:10" ht="39" hidden="1" thickBot="1">
      <c r="B38" s="380" t="s">
        <v>16</v>
      </c>
      <c r="C38" s="372" t="s">
        <v>27</v>
      </c>
      <c r="D38" s="345">
        <f>SUM(D39:D40)</f>
        <v>1002</v>
      </c>
      <c r="E38" s="345">
        <f>SUM(E39:E40)</f>
        <v>793</v>
      </c>
      <c r="F38" s="345">
        <f>SUM(F39:F40)</f>
        <v>2893.7999999999997</v>
      </c>
      <c r="G38" s="346">
        <f t="shared" si="2"/>
        <v>288.8023952095808</v>
      </c>
      <c r="H38" s="346">
        <f t="shared" si="3"/>
        <v>364.9180327868852</v>
      </c>
      <c r="J38" s="251">
        <f>SUM(J39:J40)</f>
        <v>971</v>
      </c>
    </row>
    <row r="39" spans="2:10" ht="39" hidden="1" thickBot="1">
      <c r="B39" s="380" t="s">
        <v>14</v>
      </c>
      <c r="C39" s="372" t="s">
        <v>15</v>
      </c>
      <c r="D39" s="345">
        <v>0</v>
      </c>
      <c r="E39" s="345">
        <v>0</v>
      </c>
      <c r="F39" s="345">
        <v>19.6</v>
      </c>
      <c r="G39" s="346"/>
      <c r="H39" s="346"/>
      <c r="J39" s="252">
        <v>0</v>
      </c>
    </row>
    <row r="40" spans="2:10" ht="39" hidden="1" thickBot="1">
      <c r="B40" s="380" t="s">
        <v>12</v>
      </c>
      <c r="C40" s="372" t="s">
        <v>13</v>
      </c>
      <c r="D40" s="345">
        <v>1002</v>
      </c>
      <c r="E40" s="345">
        <v>793</v>
      </c>
      <c r="F40" s="345">
        <v>2874.2</v>
      </c>
      <c r="G40" s="346">
        <f t="shared" si="2"/>
        <v>286.8463073852295</v>
      </c>
      <c r="H40" s="346">
        <f t="shared" si="3"/>
        <v>362.44640605296337</v>
      </c>
      <c r="J40" s="253">
        <v>971</v>
      </c>
    </row>
    <row r="41" spans="2:10" ht="39" hidden="1" thickBot="1">
      <c r="B41" s="380" t="s">
        <v>11</v>
      </c>
      <c r="C41" s="372" t="s">
        <v>28</v>
      </c>
      <c r="D41" s="345">
        <f>SUM(D42:D43)</f>
        <v>1617</v>
      </c>
      <c r="E41" s="345">
        <f>SUM(E42:E43)</f>
        <v>1402</v>
      </c>
      <c r="F41" s="345">
        <f>SUM(F42:F43)</f>
        <v>661.3</v>
      </c>
      <c r="G41" s="345">
        <f>F41/D41*100</f>
        <v>40.89672232529375</v>
      </c>
      <c r="H41" s="346">
        <f>F41/E41*100</f>
        <v>47.16833095577746</v>
      </c>
      <c r="J41" s="251">
        <v>718</v>
      </c>
    </row>
    <row r="42" spans="2:10" ht="39" hidden="1" thickBot="1">
      <c r="B42" s="380" t="s">
        <v>10</v>
      </c>
      <c r="C42" s="372" t="s">
        <v>9</v>
      </c>
      <c r="D42" s="345">
        <v>135</v>
      </c>
      <c r="E42" s="345">
        <v>80</v>
      </c>
      <c r="F42" s="345">
        <v>477.7</v>
      </c>
      <c r="G42" s="346">
        <f>F42/D42*100</f>
        <v>353.85185185185185</v>
      </c>
      <c r="H42" s="346">
        <f>F42/E42*100</f>
        <v>597.125</v>
      </c>
      <c r="J42" s="252">
        <v>135</v>
      </c>
    </row>
    <row r="43" spans="2:10" ht="39" hidden="1" thickBot="1">
      <c r="B43" s="380" t="s">
        <v>8</v>
      </c>
      <c r="C43" s="372" t="s">
        <v>7</v>
      </c>
      <c r="D43" s="345">
        <v>1482</v>
      </c>
      <c r="E43" s="345">
        <v>1322</v>
      </c>
      <c r="F43" s="345">
        <v>183.6</v>
      </c>
      <c r="G43" s="346">
        <f>F43/D43*100</f>
        <v>12.388663967611336</v>
      </c>
      <c r="H43" s="346">
        <f>F43/E43*100</f>
        <v>13.88804841149773</v>
      </c>
      <c r="J43" s="253">
        <v>583</v>
      </c>
    </row>
    <row r="44" spans="2:10" ht="16.5" thickBot="1">
      <c r="B44" s="366" t="s">
        <v>233</v>
      </c>
      <c r="C44" s="366" t="s">
        <v>293</v>
      </c>
      <c r="D44" s="347">
        <f>SUM(D45+D47+D48)</f>
        <v>886</v>
      </c>
      <c r="E44" s="347">
        <f>SUM(E45+E47+E48)</f>
        <v>656</v>
      </c>
      <c r="F44" s="347">
        <f>SUM(F45+F47+F48)</f>
        <v>1302</v>
      </c>
      <c r="G44" s="369">
        <f aca="true" t="shared" si="4" ref="G44:G60">F44/D44*100</f>
        <v>146.95259593679458</v>
      </c>
      <c r="H44" s="369">
        <f aca="true" t="shared" si="5" ref="H44:H60">F44/E44*100</f>
        <v>198.47560975609758</v>
      </c>
      <c r="J44" s="184">
        <f>SUM(J45+J47+J48)</f>
        <v>766</v>
      </c>
    </row>
    <row r="45" spans="2:10" ht="26.25" hidden="1" thickBot="1">
      <c r="B45" s="350" t="s">
        <v>277</v>
      </c>
      <c r="C45" s="381" t="s">
        <v>234</v>
      </c>
      <c r="D45" s="345">
        <f>SUM(D46)</f>
        <v>356</v>
      </c>
      <c r="E45" s="345">
        <f>SUM(E46)</f>
        <v>263</v>
      </c>
      <c r="F45" s="345">
        <f>SUM(F46)</f>
        <v>339.9</v>
      </c>
      <c r="G45" s="346">
        <f t="shared" si="4"/>
        <v>95.47752808988763</v>
      </c>
      <c r="H45" s="346">
        <f t="shared" si="5"/>
        <v>129.23954372623575</v>
      </c>
      <c r="J45" s="246">
        <f>SUM(J46)</f>
        <v>356</v>
      </c>
    </row>
    <row r="46" spans="2:10" ht="39" hidden="1" thickBot="1">
      <c r="B46" s="350" t="s">
        <v>276</v>
      </c>
      <c r="C46" s="381" t="s">
        <v>235</v>
      </c>
      <c r="D46" s="345">
        <v>356</v>
      </c>
      <c r="E46" s="345">
        <v>263</v>
      </c>
      <c r="F46" s="345">
        <v>339.9</v>
      </c>
      <c r="G46" s="346">
        <f t="shared" si="4"/>
        <v>95.47752808988763</v>
      </c>
      <c r="H46" s="346">
        <f t="shared" si="5"/>
        <v>129.23954372623575</v>
      </c>
      <c r="J46" s="249">
        <v>356</v>
      </c>
    </row>
    <row r="47" spans="2:10" ht="26.25" hidden="1" thickBot="1">
      <c r="B47" s="350" t="s">
        <v>142</v>
      </c>
      <c r="C47" s="374" t="s">
        <v>301</v>
      </c>
      <c r="D47" s="345">
        <v>379</v>
      </c>
      <c r="E47" s="345">
        <v>280</v>
      </c>
      <c r="F47" s="345">
        <v>217.9</v>
      </c>
      <c r="G47" s="346">
        <f t="shared" si="4"/>
        <v>57.4934036939314</v>
      </c>
      <c r="H47" s="346">
        <f t="shared" si="5"/>
        <v>77.82142857142857</v>
      </c>
      <c r="J47" s="254">
        <v>379</v>
      </c>
    </row>
    <row r="48" spans="2:10" ht="27.75" customHeight="1" hidden="1" thickBot="1">
      <c r="B48" s="350" t="s">
        <v>236</v>
      </c>
      <c r="C48" s="351" t="s">
        <v>237</v>
      </c>
      <c r="D48" s="345">
        <f>SUM(D49+D52+D53)</f>
        <v>151</v>
      </c>
      <c r="E48" s="345">
        <f>SUM(E49+E52+E53)</f>
        <v>113</v>
      </c>
      <c r="F48" s="345">
        <f>F49</f>
        <v>744.2</v>
      </c>
      <c r="G48" s="346">
        <f t="shared" si="4"/>
        <v>492.8476821192053</v>
      </c>
      <c r="H48" s="346">
        <f t="shared" si="5"/>
        <v>658.5840707964602</v>
      </c>
      <c r="J48" s="255">
        <f>SUM(J49+J52+J53)</f>
        <v>31</v>
      </c>
    </row>
    <row r="49" spans="2:10" ht="49.5" customHeight="1" hidden="1" thickBot="1">
      <c r="B49" s="350" t="s">
        <v>275</v>
      </c>
      <c r="C49" s="374" t="s">
        <v>294</v>
      </c>
      <c r="D49" s="345">
        <f>SUM(D50:D51)</f>
        <v>151</v>
      </c>
      <c r="E49" s="345">
        <f>SUM(E50:E51)</f>
        <v>113</v>
      </c>
      <c r="F49" s="345">
        <f>F50+F51</f>
        <v>744.2</v>
      </c>
      <c r="G49" s="346">
        <f t="shared" si="4"/>
        <v>492.8476821192053</v>
      </c>
      <c r="H49" s="346">
        <f t="shared" si="5"/>
        <v>658.5840707964602</v>
      </c>
      <c r="J49" s="6">
        <f>SUM(J50:J51)</f>
        <v>31</v>
      </c>
    </row>
    <row r="50" spans="2:11" s="4" customFormat="1" ht="22.5" customHeight="1" hidden="1" thickTop="1">
      <c r="B50" s="350" t="s">
        <v>278</v>
      </c>
      <c r="C50" s="351" t="s">
        <v>280</v>
      </c>
      <c r="D50" s="345">
        <v>81</v>
      </c>
      <c r="E50" s="345">
        <v>61</v>
      </c>
      <c r="F50" s="345">
        <v>549.4</v>
      </c>
      <c r="G50" s="346">
        <f t="shared" si="4"/>
        <v>678.2716049382716</v>
      </c>
      <c r="H50" s="346">
        <f t="shared" si="5"/>
        <v>900.655737704918</v>
      </c>
      <c r="J50" s="18">
        <v>22</v>
      </c>
      <c r="K50" s="256"/>
    </row>
    <row r="51" spans="2:11" ht="16.5" customHeight="1" hidden="1" thickBot="1">
      <c r="B51" s="350" t="s">
        <v>238</v>
      </c>
      <c r="C51" s="351" t="s">
        <v>279</v>
      </c>
      <c r="D51" s="345">
        <v>70</v>
      </c>
      <c r="E51" s="345">
        <v>52</v>
      </c>
      <c r="F51" s="345">
        <v>194.8</v>
      </c>
      <c r="G51" s="346">
        <f t="shared" si="4"/>
        <v>278.2857142857143</v>
      </c>
      <c r="H51" s="346">
        <f t="shared" si="5"/>
        <v>374.61538461538464</v>
      </c>
      <c r="J51" s="18">
        <v>9</v>
      </c>
      <c r="K51" s="257"/>
    </row>
    <row r="52" spans="2:10" ht="24.75" customHeight="1" hidden="1">
      <c r="B52" s="350" t="s">
        <v>187</v>
      </c>
      <c r="C52" s="351" t="s">
        <v>239</v>
      </c>
      <c r="D52" s="345">
        <v>0</v>
      </c>
      <c r="E52" s="345">
        <v>0</v>
      </c>
      <c r="F52" s="345"/>
      <c r="G52" s="346" t="e">
        <f t="shared" si="4"/>
        <v>#DIV/0!</v>
      </c>
      <c r="H52" s="346" t="e">
        <f t="shared" si="5"/>
        <v>#DIV/0!</v>
      </c>
      <c r="J52" s="15">
        <v>0</v>
      </c>
    </row>
    <row r="53" spans="2:10" ht="13.5" customHeight="1" hidden="1" thickBot="1">
      <c r="B53" s="350" t="s">
        <v>188</v>
      </c>
      <c r="C53" s="350" t="s">
        <v>240</v>
      </c>
      <c r="D53" s="345">
        <v>0</v>
      </c>
      <c r="E53" s="345">
        <v>0</v>
      </c>
      <c r="F53" s="345"/>
      <c r="G53" s="346" t="e">
        <f t="shared" si="4"/>
        <v>#DIV/0!</v>
      </c>
      <c r="H53" s="346" t="e">
        <f t="shared" si="5"/>
        <v>#DIV/0!</v>
      </c>
      <c r="J53" s="17">
        <v>0</v>
      </c>
    </row>
    <row r="54" spans="2:10" ht="36.75" customHeight="1" thickBot="1">
      <c r="B54" s="366" t="s">
        <v>241</v>
      </c>
      <c r="C54" s="382" t="s">
        <v>295</v>
      </c>
      <c r="D54" s="347">
        <f>SUM(D55+D59+D61)</f>
        <v>34</v>
      </c>
      <c r="E54" s="347">
        <f>SUM(E55+E59+E61)</f>
        <v>25</v>
      </c>
      <c r="F54" s="347">
        <f>SUM(F55+F59+F61)</f>
        <v>129.8</v>
      </c>
      <c r="G54" s="346">
        <f t="shared" si="4"/>
        <v>381.764705882353</v>
      </c>
      <c r="H54" s="346">
        <f t="shared" si="5"/>
        <v>519.2</v>
      </c>
      <c r="J54" s="185">
        <f>SUM(J55+J59+J61)</f>
        <v>8</v>
      </c>
    </row>
    <row r="55" spans="2:10" ht="14.25" customHeight="1" hidden="1" thickBot="1">
      <c r="B55" s="350" t="s">
        <v>320</v>
      </c>
      <c r="C55" s="351" t="s">
        <v>321</v>
      </c>
      <c r="D55" s="345">
        <f>SUM(D56:D58)</f>
        <v>0</v>
      </c>
      <c r="E55" s="345">
        <f>SUM(E56:E58)</f>
        <v>0</v>
      </c>
      <c r="F55" s="345">
        <f>SUM(F56:F58)</f>
        <v>0</v>
      </c>
      <c r="G55" s="346" t="e">
        <f t="shared" si="4"/>
        <v>#DIV/0!</v>
      </c>
      <c r="H55" s="346" t="e">
        <f t="shared" si="5"/>
        <v>#DIV/0!</v>
      </c>
      <c r="J55" s="9">
        <f>SUM(J56:J58)</f>
        <v>0</v>
      </c>
    </row>
    <row r="56" spans="2:10" ht="15.75" customHeight="1" hidden="1" thickTop="1">
      <c r="B56" s="379" t="s">
        <v>322</v>
      </c>
      <c r="C56" s="372" t="s">
        <v>323</v>
      </c>
      <c r="D56" s="345"/>
      <c r="E56" s="345"/>
      <c r="F56" s="345">
        <v>0</v>
      </c>
      <c r="G56" s="346" t="e">
        <f t="shared" si="4"/>
        <v>#DIV/0!</v>
      </c>
      <c r="H56" s="346" t="e">
        <f t="shared" si="5"/>
        <v>#DIV/0!</v>
      </c>
      <c r="J56" s="10"/>
    </row>
    <row r="57" spans="2:10" ht="24" customHeight="1" hidden="1">
      <c r="B57" s="379" t="s">
        <v>324</v>
      </c>
      <c r="C57" s="376" t="s">
        <v>325</v>
      </c>
      <c r="D57" s="345"/>
      <c r="E57" s="345"/>
      <c r="F57" s="345">
        <v>0</v>
      </c>
      <c r="G57" s="346" t="e">
        <f t="shared" si="4"/>
        <v>#DIV/0!</v>
      </c>
      <c r="H57" s="346" t="e">
        <f t="shared" si="5"/>
        <v>#DIV/0!</v>
      </c>
      <c r="J57" s="18"/>
    </row>
    <row r="58" spans="2:10" ht="15.75" customHeight="1" hidden="1" thickBot="1">
      <c r="B58" s="379" t="s">
        <v>167</v>
      </c>
      <c r="C58" s="376" t="s">
        <v>168</v>
      </c>
      <c r="D58" s="345"/>
      <c r="E58" s="345"/>
      <c r="F58" s="345">
        <v>0</v>
      </c>
      <c r="G58" s="346" t="e">
        <f t="shared" si="4"/>
        <v>#DIV/0!</v>
      </c>
      <c r="H58" s="346" t="e">
        <f t="shared" si="5"/>
        <v>#DIV/0!</v>
      </c>
      <c r="J58" s="160"/>
    </row>
    <row r="59" spans="2:10" ht="18.75" customHeight="1" hidden="1" thickBot="1">
      <c r="B59" s="350" t="s">
        <v>296</v>
      </c>
      <c r="C59" s="351" t="s">
        <v>196</v>
      </c>
      <c r="D59" s="345">
        <f>SUM(D60)</f>
        <v>34</v>
      </c>
      <c r="E59" s="345">
        <f>SUM(E60)</f>
        <v>25</v>
      </c>
      <c r="F59" s="345">
        <f>SUM(F60)</f>
        <v>117.9</v>
      </c>
      <c r="G59" s="346">
        <f t="shared" si="4"/>
        <v>346.7647058823529</v>
      </c>
      <c r="H59" s="346">
        <f t="shared" si="5"/>
        <v>471.6</v>
      </c>
      <c r="J59" s="9">
        <f>SUM(J60)</f>
        <v>8</v>
      </c>
    </row>
    <row r="60" spans="2:10" ht="26.25" customHeight="1" hidden="1" thickBot="1" thickTop="1">
      <c r="B60" s="351" t="s">
        <v>359</v>
      </c>
      <c r="C60" s="351" t="s">
        <v>297</v>
      </c>
      <c r="D60" s="345">
        <v>34</v>
      </c>
      <c r="E60" s="345">
        <v>25</v>
      </c>
      <c r="F60" s="345">
        <v>117.9</v>
      </c>
      <c r="G60" s="346">
        <f t="shared" si="4"/>
        <v>346.7647058823529</v>
      </c>
      <c r="H60" s="346">
        <f t="shared" si="5"/>
        <v>471.6</v>
      </c>
      <c r="J60" s="160">
        <v>8</v>
      </c>
    </row>
    <row r="61" spans="2:10" ht="21.75" customHeight="1" hidden="1" thickBot="1">
      <c r="B61" s="351" t="s">
        <v>331</v>
      </c>
      <c r="C61" s="350" t="s">
        <v>242</v>
      </c>
      <c r="D61" s="345">
        <f>SUM(D62:D63)</f>
        <v>0</v>
      </c>
      <c r="E61" s="345">
        <f>SUM(E62:E63)</f>
        <v>0</v>
      </c>
      <c r="F61" s="345">
        <f>F62+F63</f>
        <v>11.9</v>
      </c>
      <c r="G61" s="346"/>
      <c r="H61" s="346"/>
      <c r="J61" s="9">
        <f>SUM(J62:J63)</f>
        <v>0</v>
      </c>
    </row>
    <row r="62" spans="2:10" ht="25.5" customHeight="1" hidden="1" thickTop="1">
      <c r="B62" s="350" t="s">
        <v>264</v>
      </c>
      <c r="C62" s="350" t="s">
        <v>158</v>
      </c>
      <c r="D62" s="345"/>
      <c r="E62" s="345"/>
      <c r="F62" s="345">
        <v>0.5</v>
      </c>
      <c r="G62" s="346"/>
      <c r="H62" s="346"/>
      <c r="J62" s="10"/>
    </row>
    <row r="63" spans="2:10" ht="19.5" customHeight="1" hidden="1" thickBot="1">
      <c r="B63" s="350" t="s">
        <v>332</v>
      </c>
      <c r="C63" s="350" t="s">
        <v>199</v>
      </c>
      <c r="D63" s="345">
        <v>0</v>
      </c>
      <c r="E63" s="345">
        <v>0</v>
      </c>
      <c r="F63" s="345">
        <v>11.4</v>
      </c>
      <c r="G63" s="346"/>
      <c r="H63" s="346"/>
      <c r="J63" s="17">
        <v>0</v>
      </c>
    </row>
    <row r="64" spans="2:10" ht="16.5" customHeight="1">
      <c r="B64" s="350"/>
      <c r="C64" s="366" t="s">
        <v>200</v>
      </c>
      <c r="D64" s="347"/>
      <c r="E64" s="347"/>
      <c r="F64" s="347"/>
      <c r="G64" s="383"/>
      <c r="H64" s="383"/>
      <c r="J64" s="161"/>
    </row>
    <row r="65" spans="2:10" ht="21" customHeight="1" thickBot="1">
      <c r="B65" s="366"/>
      <c r="C65" s="366" t="s">
        <v>201</v>
      </c>
      <c r="D65" s="347">
        <f>SUM(D66+D85+D95+D108+D112+D147+D157+D87)</f>
        <v>200569.9</v>
      </c>
      <c r="E65" s="347">
        <f>SUM(E66+E85+E95+E108+E112+E147+E157+E87)</f>
        <v>146381.69999999998</v>
      </c>
      <c r="F65" s="347">
        <f>SUM(F66+F85+F95+F108+F112+F147+F157+F87)</f>
        <v>177586.90000000002</v>
      </c>
      <c r="G65" s="347">
        <f>F65/D65*100</f>
        <v>88.54115198741188</v>
      </c>
      <c r="H65" s="347">
        <f>F65/E65*100</f>
        <v>121.31769203390863</v>
      </c>
      <c r="J65" s="158">
        <f>SUM(J66+J85+J95+J108+J112+J147+J157+J87)</f>
        <v>44750</v>
      </c>
    </row>
    <row r="66" spans="2:10" ht="31.5" customHeight="1" thickBot="1">
      <c r="B66" s="366" t="s">
        <v>243</v>
      </c>
      <c r="C66" s="382" t="s">
        <v>244</v>
      </c>
      <c r="D66" s="347">
        <f>SUM(D67+D68+D70+D72+D82)</f>
        <v>136834</v>
      </c>
      <c r="E66" s="347">
        <f>SUM(E67+E68+E70+E72+E82)</f>
        <v>94098.4</v>
      </c>
      <c r="F66" s="368">
        <f>SUM(F67+F68+F70+F72+F82)</f>
        <v>116053.1</v>
      </c>
      <c r="G66" s="369">
        <f>F66/D66*100</f>
        <v>84.81305815806014</v>
      </c>
      <c r="H66" s="369">
        <f>F66/E66*100</f>
        <v>123.33164007039441</v>
      </c>
      <c r="J66" s="183">
        <f>SUM(J67+J68+J70+J72+J82)</f>
        <v>27209</v>
      </c>
    </row>
    <row r="67" spans="2:10" ht="42" customHeight="1" hidden="1" thickBot="1">
      <c r="B67" s="350" t="s">
        <v>370</v>
      </c>
      <c r="C67" s="351" t="s">
        <v>371</v>
      </c>
      <c r="D67" s="347"/>
      <c r="E67" s="347"/>
      <c r="F67" s="345">
        <v>0</v>
      </c>
      <c r="G67" s="369"/>
      <c r="H67" s="369"/>
      <c r="J67" s="162"/>
    </row>
    <row r="68" spans="2:10" ht="13.5" customHeight="1" hidden="1" thickBot="1">
      <c r="B68" s="350" t="s">
        <v>245</v>
      </c>
      <c r="C68" s="350" t="s">
        <v>246</v>
      </c>
      <c r="D68" s="345">
        <f>SUM(D69)</f>
        <v>0</v>
      </c>
      <c r="E68" s="345">
        <f>SUM(E69)</f>
        <v>0</v>
      </c>
      <c r="F68" s="345">
        <f>SUM(F69)</f>
        <v>0</v>
      </c>
      <c r="G68" s="369" t="e">
        <f>#REF!/D68*100</f>
        <v>#REF!</v>
      </c>
      <c r="H68" s="369" t="e">
        <f aca="true" t="shared" si="6" ref="H68:H74">F68/E68*100</f>
        <v>#DIV/0!</v>
      </c>
      <c r="J68" s="11">
        <f>SUM(J69)</f>
        <v>0</v>
      </c>
    </row>
    <row r="69" spans="2:10" ht="23.25" customHeight="1" hidden="1" thickBot="1" thickTop="1">
      <c r="B69" s="350" t="s">
        <v>310</v>
      </c>
      <c r="C69" s="351" t="s">
        <v>298</v>
      </c>
      <c r="D69" s="345">
        <v>0</v>
      </c>
      <c r="E69" s="345">
        <v>0</v>
      </c>
      <c r="F69" s="345">
        <v>0</v>
      </c>
      <c r="G69" s="346" t="e">
        <f>#REF!/D69*100</f>
        <v>#REF!</v>
      </c>
      <c r="H69" s="346" t="e">
        <f t="shared" si="6"/>
        <v>#DIV/0!</v>
      </c>
      <c r="J69" s="17">
        <v>0</v>
      </c>
    </row>
    <row r="70" spans="2:10" ht="26.25" thickBot="1">
      <c r="B70" s="350" t="s">
        <v>274</v>
      </c>
      <c r="C70" s="351" t="s">
        <v>311</v>
      </c>
      <c r="D70" s="345">
        <f>SUM(D71)</f>
        <v>45</v>
      </c>
      <c r="E70" s="345">
        <f>SUM(E71)</f>
        <v>33</v>
      </c>
      <c r="F70" s="345">
        <f>F71</f>
        <v>57.4</v>
      </c>
      <c r="G70" s="346">
        <f aca="true" t="shared" si="7" ref="G70:G84">F70/D70*100</f>
        <v>127.55555555555556</v>
      </c>
      <c r="H70" s="346">
        <f t="shared" si="6"/>
        <v>173.93939393939394</v>
      </c>
      <c r="J70" s="9">
        <f>SUM(J71)</f>
        <v>11</v>
      </c>
    </row>
    <row r="71" spans="2:10" ht="27" hidden="1" thickBot="1" thickTop="1">
      <c r="B71" s="350" t="s">
        <v>144</v>
      </c>
      <c r="C71" s="351" t="s">
        <v>317</v>
      </c>
      <c r="D71" s="345">
        <v>45</v>
      </c>
      <c r="E71" s="345">
        <v>33</v>
      </c>
      <c r="F71" s="345">
        <v>57.4</v>
      </c>
      <c r="G71" s="346">
        <f t="shared" si="7"/>
        <v>127.55555555555556</v>
      </c>
      <c r="H71" s="346">
        <f t="shared" si="6"/>
        <v>173.93939393939394</v>
      </c>
      <c r="J71" s="17">
        <v>11</v>
      </c>
    </row>
    <row r="72" spans="2:10" ht="27.75" customHeight="1" thickBot="1" thickTop="1">
      <c r="B72" s="350" t="s">
        <v>247</v>
      </c>
      <c r="C72" s="351" t="s">
        <v>248</v>
      </c>
      <c r="D72" s="345">
        <f>SUM(D73+D76+D79)</f>
        <v>129524</v>
      </c>
      <c r="E72" s="345">
        <f>SUM(E73+E76+E79)</f>
        <v>88950.4</v>
      </c>
      <c r="F72" s="345">
        <f>SUM(F73+F76+F79)</f>
        <v>110501.6</v>
      </c>
      <c r="G72" s="346">
        <f t="shared" si="7"/>
        <v>85.31360983292672</v>
      </c>
      <c r="H72" s="346">
        <f t="shared" si="6"/>
        <v>124.22833399287694</v>
      </c>
      <c r="J72" s="12">
        <f>SUM(J73+J76+J79)</f>
        <v>25870</v>
      </c>
    </row>
    <row r="73" spans="2:10" ht="56.25" customHeight="1" hidden="1" thickBot="1">
      <c r="B73" s="350" t="s">
        <v>249</v>
      </c>
      <c r="C73" s="351" t="s">
        <v>146</v>
      </c>
      <c r="D73" s="345">
        <f>SUM(D74+D75)</f>
        <v>128659</v>
      </c>
      <c r="E73" s="345">
        <f>SUM(E74+E75)</f>
        <v>88085.4</v>
      </c>
      <c r="F73" s="345">
        <f>SUM(F74+F75)</f>
        <v>109065.3</v>
      </c>
      <c r="G73" s="346">
        <f t="shared" si="7"/>
        <v>84.77082831360418</v>
      </c>
      <c r="H73" s="346">
        <f t="shared" si="6"/>
        <v>123.81768147729363</v>
      </c>
      <c r="J73" s="115">
        <f>SUM(J74+J75)</f>
        <v>25870</v>
      </c>
    </row>
    <row r="74" spans="2:10" ht="52.5" customHeight="1" hidden="1" thickTop="1">
      <c r="B74" s="350" t="s">
        <v>145</v>
      </c>
      <c r="C74" s="351" t="s">
        <v>147</v>
      </c>
      <c r="D74" s="345">
        <v>125000</v>
      </c>
      <c r="E74" s="345">
        <v>85356.4</v>
      </c>
      <c r="F74" s="345">
        <v>104023.5</v>
      </c>
      <c r="G74" s="346">
        <f t="shared" si="7"/>
        <v>83.2188</v>
      </c>
      <c r="H74" s="346">
        <f t="shared" si="6"/>
        <v>121.86959618728064</v>
      </c>
      <c r="J74" s="16">
        <v>25000</v>
      </c>
    </row>
    <row r="75" spans="2:10" ht="54.75" customHeight="1" hidden="1" thickBot="1">
      <c r="B75" s="351" t="s">
        <v>37</v>
      </c>
      <c r="C75" s="351" t="s">
        <v>148</v>
      </c>
      <c r="D75" s="345">
        <v>3659</v>
      </c>
      <c r="E75" s="345">
        <v>2729</v>
      </c>
      <c r="F75" s="345">
        <v>5041.8</v>
      </c>
      <c r="G75" s="346">
        <f t="shared" si="7"/>
        <v>137.79174637879203</v>
      </c>
      <c r="H75" s="346">
        <f>F75/E75*100</f>
        <v>184.74899230487358</v>
      </c>
      <c r="J75" s="133">
        <v>870</v>
      </c>
    </row>
    <row r="76" spans="1:10" ht="46.5" customHeight="1" hidden="1" thickBot="1">
      <c r="A76" s="1"/>
      <c r="B76" s="350" t="s">
        <v>150</v>
      </c>
      <c r="C76" s="351" t="s">
        <v>149</v>
      </c>
      <c r="D76" s="345">
        <f>SUM(D77+D78)</f>
        <v>695</v>
      </c>
      <c r="E76" s="345">
        <f>SUM(E77+E78)</f>
        <v>695</v>
      </c>
      <c r="F76" s="345">
        <f>SUM(F77+F78)</f>
        <v>1138.2</v>
      </c>
      <c r="G76" s="346">
        <f>F76/D76*100</f>
        <v>163.76978417266187</v>
      </c>
      <c r="H76" s="346">
        <f>F76/E76*100</f>
        <v>163.76978417266187</v>
      </c>
      <c r="I76" s="1"/>
      <c r="J76" s="13">
        <f>SUM(J77+J78)</f>
        <v>0</v>
      </c>
    </row>
    <row r="77" spans="1:10" ht="51.75" customHeight="1" hidden="1" thickBot="1" thickTop="1">
      <c r="A77" s="1"/>
      <c r="B77" s="350" t="s">
        <v>356</v>
      </c>
      <c r="C77" s="374" t="s">
        <v>357</v>
      </c>
      <c r="D77" s="345">
        <v>695</v>
      </c>
      <c r="E77" s="345">
        <v>695</v>
      </c>
      <c r="F77" s="345">
        <v>1138.2</v>
      </c>
      <c r="G77" s="346">
        <f>F77/D77*100</f>
        <v>163.76978417266187</v>
      </c>
      <c r="H77" s="346">
        <f>F77/E77*100</f>
        <v>163.76978417266187</v>
      </c>
      <c r="I77" s="1"/>
      <c r="J77" s="135">
        <v>0</v>
      </c>
    </row>
    <row r="78" spans="1:10" ht="51.75" customHeight="1" hidden="1" thickBot="1" thickTop="1">
      <c r="A78" s="1"/>
      <c r="B78" s="350" t="s">
        <v>406</v>
      </c>
      <c r="C78" s="374" t="s">
        <v>407</v>
      </c>
      <c r="D78" s="345">
        <v>0</v>
      </c>
      <c r="E78" s="345">
        <v>0</v>
      </c>
      <c r="F78" s="345">
        <v>0</v>
      </c>
      <c r="G78" s="346"/>
      <c r="H78" s="346"/>
      <c r="I78" s="1"/>
      <c r="J78" s="130">
        <v>0</v>
      </c>
    </row>
    <row r="79" spans="1:10" ht="75" customHeight="1" hidden="1" thickBot="1">
      <c r="A79" s="1"/>
      <c r="B79" s="350" t="s">
        <v>250</v>
      </c>
      <c r="C79" s="351" t="s">
        <v>299</v>
      </c>
      <c r="D79" s="345">
        <f>SUM(D80:D81)</f>
        <v>170</v>
      </c>
      <c r="E79" s="345">
        <f>SUM(E80:E81)</f>
        <v>170</v>
      </c>
      <c r="F79" s="345">
        <f>SUM(F80:F81)</f>
        <v>298.1</v>
      </c>
      <c r="G79" s="346">
        <f>F79/D79*100</f>
        <v>175.3529411764706</v>
      </c>
      <c r="H79" s="346">
        <f>F79/E79*100</f>
        <v>175.3529411764706</v>
      </c>
      <c r="I79" s="1"/>
      <c r="J79" s="134">
        <f>SUM(J80:J81)</f>
        <v>0</v>
      </c>
    </row>
    <row r="80" spans="2:10" ht="38.25" customHeight="1" hidden="1" thickBot="1" thickTop="1">
      <c r="B80" s="350" t="s">
        <v>151</v>
      </c>
      <c r="C80" s="351" t="s">
        <v>132</v>
      </c>
      <c r="D80" s="345">
        <v>170</v>
      </c>
      <c r="E80" s="345">
        <v>170</v>
      </c>
      <c r="F80" s="345">
        <v>162.3</v>
      </c>
      <c r="G80" s="346">
        <f>F80/D80*100</f>
        <v>95.47058823529413</v>
      </c>
      <c r="H80" s="346">
        <f>F80/E80*100</f>
        <v>95.47058823529413</v>
      </c>
      <c r="J80" s="16">
        <v>0</v>
      </c>
    </row>
    <row r="81" spans="2:10" ht="42" customHeight="1" hidden="1" thickBot="1">
      <c r="B81" s="350" t="s">
        <v>251</v>
      </c>
      <c r="C81" s="351" t="s">
        <v>133</v>
      </c>
      <c r="D81" s="345">
        <v>0</v>
      </c>
      <c r="E81" s="345">
        <v>0</v>
      </c>
      <c r="F81" s="345">
        <v>135.8</v>
      </c>
      <c r="G81" s="346"/>
      <c r="H81" s="346"/>
      <c r="J81" s="14">
        <v>0</v>
      </c>
    </row>
    <row r="82" spans="2:10" ht="69.75" customHeight="1" thickBot="1">
      <c r="B82" s="350" t="s">
        <v>372</v>
      </c>
      <c r="C82" s="351" t="s">
        <v>373</v>
      </c>
      <c r="D82" s="345">
        <f>SUM(D83:D84)</f>
        <v>7265</v>
      </c>
      <c r="E82" s="345">
        <f>SUM(E83:E84)</f>
        <v>5115</v>
      </c>
      <c r="F82" s="345">
        <f>SUM(F83:F84)</f>
        <v>5494.1</v>
      </c>
      <c r="G82" s="346">
        <f t="shared" si="7"/>
        <v>75.6242257398486</v>
      </c>
      <c r="H82" s="346">
        <f aca="true" t="shared" si="8" ref="H82:H93">F82/E82*100</f>
        <v>107.41153470185729</v>
      </c>
      <c r="J82" s="13">
        <f>SUM(J83:J84)</f>
        <v>1328</v>
      </c>
    </row>
    <row r="83" spans="2:10" ht="27.75" customHeight="1" hidden="1" thickTop="1">
      <c r="B83" s="350" t="s">
        <v>374</v>
      </c>
      <c r="C83" s="384" t="s">
        <v>3</v>
      </c>
      <c r="D83" s="345">
        <v>3960</v>
      </c>
      <c r="E83" s="345">
        <v>2730</v>
      </c>
      <c r="F83" s="345">
        <v>2316.4</v>
      </c>
      <c r="G83" s="346">
        <f t="shared" si="7"/>
        <v>58.4949494949495</v>
      </c>
      <c r="H83" s="346">
        <f t="shared" si="8"/>
        <v>84.84981684981685</v>
      </c>
      <c r="J83" s="16">
        <v>780</v>
      </c>
    </row>
    <row r="84" spans="2:10" ht="24" customHeight="1" hidden="1" thickBot="1">
      <c r="B84" s="350" t="s">
        <v>402</v>
      </c>
      <c r="C84" s="384" t="s">
        <v>2</v>
      </c>
      <c r="D84" s="345">
        <v>3305</v>
      </c>
      <c r="E84" s="345">
        <v>2385</v>
      </c>
      <c r="F84" s="345">
        <v>3177.7</v>
      </c>
      <c r="G84" s="346">
        <f t="shared" si="7"/>
        <v>96.14826021180029</v>
      </c>
      <c r="H84" s="346">
        <f t="shared" si="8"/>
        <v>133.23689727463312</v>
      </c>
      <c r="J84" s="19">
        <v>548</v>
      </c>
    </row>
    <row r="85" spans="2:10" ht="17.25" thickBot="1" thickTop="1">
      <c r="B85" s="366" t="s">
        <v>229</v>
      </c>
      <c r="C85" s="382" t="s">
        <v>230</v>
      </c>
      <c r="D85" s="347">
        <f>SUM(D86)</f>
        <v>30354</v>
      </c>
      <c r="E85" s="347">
        <f>SUM(E86)</f>
        <v>27068</v>
      </c>
      <c r="F85" s="347">
        <f>SUM(F86)</f>
        <v>29117.1</v>
      </c>
      <c r="G85" s="369">
        <f aca="true" t="shared" si="9" ref="G85:G93">F85/D85*100</f>
        <v>95.92508400869737</v>
      </c>
      <c r="H85" s="369">
        <f t="shared" si="8"/>
        <v>107.57019358652282</v>
      </c>
      <c r="J85" s="186">
        <f>SUM(J86)</f>
        <v>11325</v>
      </c>
    </row>
    <row r="86" spans="2:10" ht="16.5" hidden="1" thickBot="1" thickTop="1">
      <c r="B86" s="350" t="s">
        <v>231</v>
      </c>
      <c r="C86" s="351" t="s">
        <v>232</v>
      </c>
      <c r="D86" s="345">
        <v>30354</v>
      </c>
      <c r="E86" s="345">
        <v>27068</v>
      </c>
      <c r="F86" s="345">
        <v>29117.1</v>
      </c>
      <c r="G86" s="369">
        <f t="shared" si="9"/>
        <v>95.92508400869737</v>
      </c>
      <c r="H86" s="369">
        <f t="shared" si="8"/>
        <v>107.57019358652282</v>
      </c>
      <c r="J86" s="156">
        <v>11325</v>
      </c>
    </row>
    <row r="87" spans="2:10" ht="30" customHeight="1" thickBot="1" thickTop="1">
      <c r="B87" s="366" t="s">
        <v>169</v>
      </c>
      <c r="C87" s="382" t="s">
        <v>170</v>
      </c>
      <c r="D87" s="347">
        <f>SUM(D88+D90+D91+D92+D89+D93)</f>
        <v>16605</v>
      </c>
      <c r="E87" s="347">
        <f>SUM(E88+E90+E91+E92+E89+E93)</f>
        <v>11611</v>
      </c>
      <c r="F87" s="347">
        <f>SUM(F88+F90+F91+F92+F89+F93+F94)</f>
        <v>18889.699999999997</v>
      </c>
      <c r="G87" s="369">
        <f t="shared" si="9"/>
        <v>113.75910870219812</v>
      </c>
      <c r="H87" s="369">
        <f t="shared" si="8"/>
        <v>162.6879683059168</v>
      </c>
      <c r="J87" s="163">
        <f>SUM(J88+J90+J91+J92+J89+J93)</f>
        <v>3378</v>
      </c>
    </row>
    <row r="88" spans="2:10" ht="27.75" customHeight="1" hidden="1" thickTop="1">
      <c r="B88" s="350" t="s">
        <v>420</v>
      </c>
      <c r="C88" s="351" t="s">
        <v>534</v>
      </c>
      <c r="D88" s="345">
        <v>1495.1</v>
      </c>
      <c r="E88" s="345">
        <v>1143.1</v>
      </c>
      <c r="F88" s="345">
        <v>2243.8</v>
      </c>
      <c r="G88" s="346">
        <f t="shared" si="9"/>
        <v>150.07691793191094</v>
      </c>
      <c r="H88" s="346">
        <f t="shared" si="8"/>
        <v>196.29078820750593</v>
      </c>
      <c r="J88" s="209">
        <v>273</v>
      </c>
    </row>
    <row r="89" spans="2:11" ht="27.75" customHeight="1" hidden="1">
      <c r="B89" s="350" t="s">
        <v>453</v>
      </c>
      <c r="C89" s="351" t="s">
        <v>535</v>
      </c>
      <c r="D89" s="345">
        <v>6557</v>
      </c>
      <c r="E89" s="345">
        <v>3973</v>
      </c>
      <c r="F89" s="345">
        <v>6864</v>
      </c>
      <c r="G89" s="346">
        <f t="shared" si="9"/>
        <v>104.68201921610492</v>
      </c>
      <c r="H89" s="346">
        <f t="shared" si="8"/>
        <v>172.7661716586962</v>
      </c>
      <c r="J89" s="20">
        <v>917</v>
      </c>
      <c r="K89" s="230"/>
    </row>
    <row r="90" spans="2:10" ht="32.25" customHeight="1" hidden="1">
      <c r="B90" s="350" t="s">
        <v>472</v>
      </c>
      <c r="C90" s="351" t="s">
        <v>536</v>
      </c>
      <c r="D90" s="345">
        <v>3780</v>
      </c>
      <c r="E90" s="345">
        <v>2780</v>
      </c>
      <c r="F90" s="345">
        <v>4562.4</v>
      </c>
      <c r="G90" s="346">
        <f t="shared" si="9"/>
        <v>120.69841269841268</v>
      </c>
      <c r="H90" s="346">
        <f t="shared" si="8"/>
        <v>164.11510791366905</v>
      </c>
      <c r="J90" s="208">
        <v>780</v>
      </c>
    </row>
    <row r="91" spans="2:10" ht="33" customHeight="1" hidden="1">
      <c r="B91" s="350" t="s">
        <v>454</v>
      </c>
      <c r="C91" s="351" t="s">
        <v>537</v>
      </c>
      <c r="D91" s="355">
        <v>147.6</v>
      </c>
      <c r="E91" s="355">
        <v>142.6</v>
      </c>
      <c r="F91" s="345">
        <v>594.7</v>
      </c>
      <c r="G91" s="346">
        <f t="shared" si="9"/>
        <v>402.9132791327914</v>
      </c>
      <c r="H91" s="346">
        <f t="shared" si="8"/>
        <v>417.04067321178127</v>
      </c>
      <c r="J91" s="210">
        <v>41</v>
      </c>
    </row>
    <row r="92" spans="2:10" ht="33" customHeight="1" hidden="1">
      <c r="B92" s="350" t="s">
        <v>452</v>
      </c>
      <c r="C92" s="351" t="s">
        <v>538</v>
      </c>
      <c r="D92" s="355">
        <v>3713</v>
      </c>
      <c r="E92" s="355">
        <v>2660</v>
      </c>
      <c r="F92" s="345">
        <v>3348.4</v>
      </c>
      <c r="G92" s="346">
        <f t="shared" si="9"/>
        <v>90.18044707783463</v>
      </c>
      <c r="H92" s="346">
        <f t="shared" si="8"/>
        <v>125.8796992481203</v>
      </c>
      <c r="J92" s="211">
        <v>576</v>
      </c>
    </row>
    <row r="93" spans="2:10" ht="33" customHeight="1" hidden="1" thickBot="1">
      <c r="B93" s="350" t="s">
        <v>473</v>
      </c>
      <c r="C93" s="351" t="s">
        <v>539</v>
      </c>
      <c r="D93" s="355">
        <v>912.3</v>
      </c>
      <c r="E93" s="355">
        <v>912.3</v>
      </c>
      <c r="F93" s="345">
        <v>912.3</v>
      </c>
      <c r="G93" s="346">
        <f t="shared" si="9"/>
        <v>100</v>
      </c>
      <c r="H93" s="346">
        <f t="shared" si="8"/>
        <v>100</v>
      </c>
      <c r="J93" s="212">
        <v>791</v>
      </c>
    </row>
    <row r="94" spans="2:10" ht="33" customHeight="1" hidden="1" thickBot="1">
      <c r="B94" s="350" t="s">
        <v>494</v>
      </c>
      <c r="C94" s="351" t="s">
        <v>540</v>
      </c>
      <c r="D94" s="355">
        <v>0</v>
      </c>
      <c r="E94" s="355">
        <v>0</v>
      </c>
      <c r="F94" s="345">
        <v>364.1</v>
      </c>
      <c r="G94" s="346"/>
      <c r="H94" s="346"/>
      <c r="J94" s="212"/>
    </row>
    <row r="95" spans="2:10" ht="33" customHeight="1" thickBot="1" thickTop="1">
      <c r="B95" s="366" t="s">
        <v>253</v>
      </c>
      <c r="C95" s="382" t="s">
        <v>254</v>
      </c>
      <c r="D95" s="347">
        <f>SUM(D96+D99+D102)</f>
        <v>5715</v>
      </c>
      <c r="E95" s="347">
        <f>SUM(E96+E99+E102)</f>
        <v>5113</v>
      </c>
      <c r="F95" s="347">
        <f>SUM(F96+F99+F102)</f>
        <v>6870.400000000001</v>
      </c>
      <c r="G95" s="369">
        <f>F95/D95*100</f>
        <v>120.21697287839021</v>
      </c>
      <c r="H95" s="369">
        <f aca="true" t="shared" si="10" ref="H95:H100">F95/E95*100</f>
        <v>134.37121063954626</v>
      </c>
      <c r="J95" s="213">
        <f>SUM(J96+J99+J102)</f>
        <v>357</v>
      </c>
    </row>
    <row r="96" spans="2:10" ht="15.75" thickBot="1">
      <c r="B96" s="350" t="s">
        <v>38</v>
      </c>
      <c r="C96" s="351" t="s">
        <v>255</v>
      </c>
      <c r="D96" s="345">
        <f>SUM(D97:D98)</f>
        <v>330</v>
      </c>
      <c r="E96" s="345">
        <f>SUM(E97:E98)</f>
        <v>295</v>
      </c>
      <c r="F96" s="345">
        <f>SUM(F97:F98)</f>
        <v>381.8</v>
      </c>
      <c r="G96" s="369">
        <f>F96/D96*100</f>
        <v>115.6969696969697</v>
      </c>
      <c r="H96" s="369">
        <f t="shared" si="10"/>
        <v>129.42372881355934</v>
      </c>
      <c r="J96" s="214">
        <f>SUM(J97:J98)</f>
        <v>35</v>
      </c>
    </row>
    <row r="97" spans="2:10" ht="27" hidden="1" thickBot="1" thickTop="1">
      <c r="B97" s="350" t="s">
        <v>152</v>
      </c>
      <c r="C97" s="351" t="s">
        <v>134</v>
      </c>
      <c r="D97" s="345">
        <v>0</v>
      </c>
      <c r="E97" s="345">
        <v>0</v>
      </c>
      <c r="F97" s="345">
        <v>0</v>
      </c>
      <c r="G97" s="369" t="e">
        <f>F97/D97*100</f>
        <v>#DIV/0!</v>
      </c>
      <c r="H97" s="369" t="e">
        <f t="shared" si="10"/>
        <v>#DIV/0!</v>
      </c>
      <c r="J97" s="135">
        <v>0</v>
      </c>
    </row>
    <row r="98" spans="2:10" ht="30.75" customHeight="1" hidden="1" thickBot="1" thickTop="1">
      <c r="B98" s="350" t="s">
        <v>470</v>
      </c>
      <c r="C98" s="351" t="s">
        <v>5</v>
      </c>
      <c r="D98" s="345">
        <v>330</v>
      </c>
      <c r="E98" s="345">
        <v>295</v>
      </c>
      <c r="F98" s="345">
        <v>381.8</v>
      </c>
      <c r="G98" s="346">
        <f>F98/D98*100</f>
        <v>115.6969696969697</v>
      </c>
      <c r="H98" s="346">
        <f t="shared" si="10"/>
        <v>129.42372881355934</v>
      </c>
      <c r="J98" s="215">
        <v>35</v>
      </c>
    </row>
    <row r="99" spans="2:10" s="4" customFormat="1" ht="33.75" customHeight="1" thickBot="1" thickTop="1">
      <c r="B99" s="350" t="s">
        <v>256</v>
      </c>
      <c r="C99" s="351" t="s">
        <v>257</v>
      </c>
      <c r="D99" s="345">
        <f>D100+D101</f>
        <v>932</v>
      </c>
      <c r="E99" s="345">
        <f>E100+E101</f>
        <v>731</v>
      </c>
      <c r="F99" s="345">
        <f>F100+F101</f>
        <v>1051.5</v>
      </c>
      <c r="G99" s="346">
        <f aca="true" t="shared" si="11" ref="G99:G105">F99/D99*100</f>
        <v>112.82188841201717</v>
      </c>
      <c r="H99" s="369">
        <f t="shared" si="10"/>
        <v>143.84404924760602</v>
      </c>
      <c r="J99" s="214">
        <f>J100+J101</f>
        <v>50</v>
      </c>
    </row>
    <row r="100" spans="2:10" s="4" customFormat="1" ht="52.5" hidden="1" thickBot="1" thickTop="1">
      <c r="B100" s="385" t="s">
        <v>36</v>
      </c>
      <c r="C100" s="351" t="s">
        <v>35</v>
      </c>
      <c r="D100" s="345">
        <v>700</v>
      </c>
      <c r="E100" s="345">
        <v>500</v>
      </c>
      <c r="F100" s="345">
        <v>343.4</v>
      </c>
      <c r="G100" s="346">
        <f t="shared" si="11"/>
        <v>49.05714285714286</v>
      </c>
      <c r="H100" s="346">
        <f t="shared" si="10"/>
        <v>68.67999999999999</v>
      </c>
      <c r="J100" s="225">
        <v>50</v>
      </c>
    </row>
    <row r="101" spans="2:10" s="4" customFormat="1" ht="27" hidden="1" thickBot="1" thickTop="1">
      <c r="B101" s="385" t="s">
        <v>401</v>
      </c>
      <c r="C101" s="351" t="s">
        <v>403</v>
      </c>
      <c r="D101" s="345">
        <v>232</v>
      </c>
      <c r="E101" s="345">
        <v>231</v>
      </c>
      <c r="F101" s="345">
        <v>708.1</v>
      </c>
      <c r="G101" s="346">
        <f t="shared" si="11"/>
        <v>305.21551724137936</v>
      </c>
      <c r="H101" s="346"/>
      <c r="J101" s="216">
        <v>0</v>
      </c>
    </row>
    <row r="102" spans="2:10" s="4" customFormat="1" ht="24" customHeight="1" thickBot="1" thickTop="1">
      <c r="B102" s="350" t="s">
        <v>417</v>
      </c>
      <c r="C102" s="351" t="s">
        <v>153</v>
      </c>
      <c r="D102" s="345">
        <f>D103+D104+D106+D107+D111</f>
        <v>4453</v>
      </c>
      <c r="E102" s="345">
        <f>E103+E104+E106+E107+E111</f>
        <v>4087</v>
      </c>
      <c r="F102" s="345">
        <f>F103+F104+F106+F107+F111</f>
        <v>5437.1</v>
      </c>
      <c r="G102" s="346">
        <f t="shared" si="11"/>
        <v>122.09970806198069</v>
      </c>
      <c r="H102" s="346">
        <f>F102/E102*100</f>
        <v>133.0340102764864</v>
      </c>
      <c r="J102" s="217">
        <f>J103+J104+J106+J107</f>
        <v>272</v>
      </c>
    </row>
    <row r="103" spans="2:10" s="4" customFormat="1" ht="45.75" customHeight="1" hidden="1" thickBot="1" thickTop="1">
      <c r="B103" s="350" t="s">
        <v>415</v>
      </c>
      <c r="C103" s="351" t="s">
        <v>416</v>
      </c>
      <c r="D103" s="345">
        <v>1903</v>
      </c>
      <c r="E103" s="345">
        <v>1703</v>
      </c>
      <c r="F103" s="345">
        <v>2014</v>
      </c>
      <c r="G103" s="346">
        <f t="shared" si="11"/>
        <v>105.83289542827114</v>
      </c>
      <c r="H103" s="346">
        <f>F103/E103*100</f>
        <v>118.26189078097475</v>
      </c>
      <c r="J103" s="218">
        <v>100</v>
      </c>
    </row>
    <row r="104" spans="2:10" s="4" customFormat="1" ht="35.25" customHeight="1" hidden="1">
      <c r="B104" s="350" t="s">
        <v>377</v>
      </c>
      <c r="C104" s="351" t="s">
        <v>358</v>
      </c>
      <c r="D104" s="345">
        <v>2439</v>
      </c>
      <c r="E104" s="345">
        <v>2273</v>
      </c>
      <c r="F104" s="345">
        <v>2964.6</v>
      </c>
      <c r="G104" s="346">
        <f t="shared" si="11"/>
        <v>121.54981549815498</v>
      </c>
      <c r="H104" s="346">
        <f>F104/E104*100</f>
        <v>130.42674879014518</v>
      </c>
      <c r="J104" s="219">
        <v>172</v>
      </c>
    </row>
    <row r="105" spans="2:10" ht="41.25" customHeight="1" hidden="1" thickBot="1">
      <c r="B105" s="350" t="s">
        <v>300</v>
      </c>
      <c r="C105" s="351" t="s">
        <v>135</v>
      </c>
      <c r="D105" s="345">
        <v>0</v>
      </c>
      <c r="E105" s="345">
        <v>0</v>
      </c>
      <c r="F105" s="345">
        <v>0</v>
      </c>
      <c r="G105" s="346" t="e">
        <f t="shared" si="11"/>
        <v>#DIV/0!</v>
      </c>
      <c r="H105" s="346" t="e">
        <f>F105/E105*100</f>
        <v>#DIV/0!</v>
      </c>
      <c r="J105" s="219">
        <v>0</v>
      </c>
    </row>
    <row r="106" spans="2:10" ht="41.25" customHeight="1" hidden="1">
      <c r="B106" s="350" t="s">
        <v>418</v>
      </c>
      <c r="C106" s="351" t="s">
        <v>419</v>
      </c>
      <c r="D106" s="345">
        <v>0</v>
      </c>
      <c r="E106" s="345">
        <v>0</v>
      </c>
      <c r="F106" s="345">
        <v>85.3</v>
      </c>
      <c r="G106" s="346"/>
      <c r="H106" s="346"/>
      <c r="J106" s="220">
        <v>0</v>
      </c>
    </row>
    <row r="107" spans="2:10" ht="41.25" customHeight="1" hidden="1" thickBot="1">
      <c r="B107" s="350" t="s">
        <v>423</v>
      </c>
      <c r="C107" s="351" t="s">
        <v>424</v>
      </c>
      <c r="D107" s="345">
        <v>0</v>
      </c>
      <c r="E107" s="345">
        <v>0</v>
      </c>
      <c r="F107" s="345">
        <v>0</v>
      </c>
      <c r="G107" s="346"/>
      <c r="H107" s="346"/>
      <c r="J107" s="221">
        <v>0</v>
      </c>
    </row>
    <row r="108" spans="2:10" ht="16.5" hidden="1" thickBot="1">
      <c r="B108" s="366" t="s">
        <v>302</v>
      </c>
      <c r="C108" s="382" t="s">
        <v>259</v>
      </c>
      <c r="D108" s="347">
        <f aca="true" t="shared" si="12" ref="D108:F109">SUM(D109)</f>
        <v>0</v>
      </c>
      <c r="E108" s="347">
        <f t="shared" si="12"/>
        <v>0</v>
      </c>
      <c r="F108" s="347">
        <f t="shared" si="12"/>
        <v>0</v>
      </c>
      <c r="G108" s="346" t="e">
        <f aca="true" t="shared" si="13" ref="G108:G113">F108/D108*100</f>
        <v>#DIV/0!</v>
      </c>
      <c r="H108" s="346" t="e">
        <f aca="true" t="shared" si="14" ref="H108:H113">F108/E108*100</f>
        <v>#DIV/0!</v>
      </c>
      <c r="J108" s="222">
        <f>SUM(J109)</f>
        <v>0</v>
      </c>
    </row>
    <row r="109" spans="2:10" ht="26.25" hidden="1" thickBot="1">
      <c r="B109" s="350" t="s">
        <v>260</v>
      </c>
      <c r="C109" s="351" t="s">
        <v>261</v>
      </c>
      <c r="D109" s="345">
        <f t="shared" si="12"/>
        <v>0</v>
      </c>
      <c r="E109" s="345">
        <f>E110</f>
        <v>0</v>
      </c>
      <c r="F109" s="345">
        <f t="shared" si="12"/>
        <v>0</v>
      </c>
      <c r="G109" s="346" t="e">
        <f t="shared" si="13"/>
        <v>#DIV/0!</v>
      </c>
      <c r="H109" s="346" t="e">
        <f t="shared" si="14"/>
        <v>#DIV/0!</v>
      </c>
      <c r="J109" s="214">
        <f>J110</f>
        <v>0</v>
      </c>
    </row>
    <row r="110" spans="2:10" ht="26.25" hidden="1" thickBot="1">
      <c r="B110" s="350" t="s">
        <v>39</v>
      </c>
      <c r="C110" s="351" t="s">
        <v>303</v>
      </c>
      <c r="D110" s="345">
        <v>0</v>
      </c>
      <c r="E110" s="345">
        <v>0</v>
      </c>
      <c r="F110" s="345">
        <v>0</v>
      </c>
      <c r="G110" s="346" t="e">
        <f t="shared" si="13"/>
        <v>#DIV/0!</v>
      </c>
      <c r="H110" s="346" t="e">
        <f t="shared" si="14"/>
        <v>#DIV/0!</v>
      </c>
      <c r="J110" s="223">
        <v>0</v>
      </c>
    </row>
    <row r="111" spans="2:10" ht="26.25" hidden="1" thickBot="1">
      <c r="B111" s="350" t="s">
        <v>513</v>
      </c>
      <c r="C111" s="351" t="s">
        <v>358</v>
      </c>
      <c r="D111" s="345">
        <v>111</v>
      </c>
      <c r="E111" s="345">
        <v>111</v>
      </c>
      <c r="F111" s="345">
        <v>373.2</v>
      </c>
      <c r="G111" s="346">
        <f t="shared" si="13"/>
        <v>336.2162162162162</v>
      </c>
      <c r="H111" s="346">
        <f t="shared" si="14"/>
        <v>336.2162162162162</v>
      </c>
      <c r="J111" s="223"/>
    </row>
    <row r="112" spans="2:10" ht="16.5" thickBot="1">
      <c r="B112" s="366" t="s">
        <v>262</v>
      </c>
      <c r="C112" s="382" t="s">
        <v>263</v>
      </c>
      <c r="D112" s="347">
        <f>D113+D114+D115+D117+D120+D124+D125+D126+D127+D128+D132+D118+D122+D116+D121+D119</f>
        <v>5669.9</v>
      </c>
      <c r="E112" s="347">
        <f>E113+E114+E115+E117+E120+E124+E125+E126+E127+E128+E132+E118+E122+E116+E121+E119</f>
        <v>4876.3</v>
      </c>
      <c r="F112" s="347">
        <f>F113+F114+F115+F117+F120+F124+F125+F126+F127+F128+F132+F118+F122+F116+F121+F123+F119+F129</f>
        <v>4525.599999999999</v>
      </c>
      <c r="G112" s="369">
        <f t="shared" si="13"/>
        <v>79.81798620786962</v>
      </c>
      <c r="H112" s="369">
        <f t="shared" si="14"/>
        <v>92.80807169370217</v>
      </c>
      <c r="J112" s="224">
        <f>J113+J114+J115+J117+J120+J124+J125+J126+J127+J128+J132+J118+J122+J116</f>
        <v>634</v>
      </c>
    </row>
    <row r="113" spans="2:10" ht="35.25" customHeight="1" hidden="1" thickBot="1">
      <c r="B113" s="366" t="s">
        <v>327</v>
      </c>
      <c r="C113" s="351" t="s">
        <v>326</v>
      </c>
      <c r="D113" s="345">
        <v>7</v>
      </c>
      <c r="E113" s="345">
        <v>5</v>
      </c>
      <c r="F113" s="345">
        <v>15.8</v>
      </c>
      <c r="G113" s="346">
        <f t="shared" si="13"/>
        <v>225.71428571428572</v>
      </c>
      <c r="H113" s="346">
        <f t="shared" si="14"/>
        <v>316</v>
      </c>
      <c r="J113" s="165">
        <v>1</v>
      </c>
    </row>
    <row r="114" spans="2:10" ht="42" customHeight="1" hidden="1" thickBot="1">
      <c r="B114" s="366" t="s">
        <v>328</v>
      </c>
      <c r="C114" s="351" t="s">
        <v>336</v>
      </c>
      <c r="D114" s="345">
        <v>0</v>
      </c>
      <c r="E114" s="345">
        <v>0</v>
      </c>
      <c r="F114" s="345">
        <v>0</v>
      </c>
      <c r="G114" s="346"/>
      <c r="H114" s="346" t="e">
        <f aca="true" t="shared" si="15" ref="H114:H124">F114/E114*100</f>
        <v>#DIV/0!</v>
      </c>
      <c r="J114" s="166">
        <v>0</v>
      </c>
    </row>
    <row r="115" spans="2:10" ht="52.5" customHeight="1" hidden="1" thickBot="1">
      <c r="B115" s="366" t="s">
        <v>329</v>
      </c>
      <c r="C115" s="351" t="s">
        <v>337</v>
      </c>
      <c r="D115" s="345">
        <v>0</v>
      </c>
      <c r="E115" s="345">
        <v>0</v>
      </c>
      <c r="F115" s="345">
        <v>0</v>
      </c>
      <c r="G115" s="346"/>
      <c r="H115" s="346" t="e">
        <f t="shared" si="15"/>
        <v>#DIV/0!</v>
      </c>
      <c r="J115" s="166">
        <v>0</v>
      </c>
    </row>
    <row r="116" spans="2:10" ht="52.5" customHeight="1" hidden="1" thickBot="1">
      <c r="B116" s="366" t="s">
        <v>455</v>
      </c>
      <c r="C116" s="351" t="s">
        <v>337</v>
      </c>
      <c r="D116" s="345">
        <v>0</v>
      </c>
      <c r="E116" s="345">
        <v>0</v>
      </c>
      <c r="F116" s="345">
        <v>0</v>
      </c>
      <c r="G116" s="346"/>
      <c r="H116" s="346" t="e">
        <f t="shared" si="15"/>
        <v>#DIV/0!</v>
      </c>
      <c r="J116" s="165">
        <v>0</v>
      </c>
    </row>
    <row r="117" spans="2:10" ht="45" customHeight="1" hidden="1" thickBot="1">
      <c r="B117" s="350" t="s">
        <v>4</v>
      </c>
      <c r="C117" s="351" t="s">
        <v>40</v>
      </c>
      <c r="D117" s="345">
        <v>15</v>
      </c>
      <c r="E117" s="345">
        <v>5</v>
      </c>
      <c r="F117" s="345">
        <v>0</v>
      </c>
      <c r="G117" s="346">
        <f>F117/D117*100</f>
        <v>0</v>
      </c>
      <c r="H117" s="346"/>
      <c r="J117" s="167">
        <v>0</v>
      </c>
    </row>
    <row r="118" spans="2:10" ht="35.25" customHeight="1" hidden="1" thickBot="1">
      <c r="B118" s="350" t="s">
        <v>51</v>
      </c>
      <c r="C118" s="351" t="s">
        <v>26</v>
      </c>
      <c r="D118" s="345">
        <v>0</v>
      </c>
      <c r="E118" s="345">
        <v>0</v>
      </c>
      <c r="F118" s="345">
        <v>13.3</v>
      </c>
      <c r="G118" s="346"/>
      <c r="H118" s="346"/>
      <c r="J118" s="168">
        <v>0</v>
      </c>
    </row>
    <row r="119" spans="2:10" ht="35.25" customHeight="1" hidden="1" thickBot="1">
      <c r="B119" s="350" t="s">
        <v>496</v>
      </c>
      <c r="C119" s="351" t="s">
        <v>26</v>
      </c>
      <c r="D119" s="345">
        <v>2846.9</v>
      </c>
      <c r="E119" s="345">
        <v>2846.9</v>
      </c>
      <c r="F119" s="345">
        <v>2847.6</v>
      </c>
      <c r="G119" s="346"/>
      <c r="H119" s="346"/>
      <c r="J119" s="168"/>
    </row>
    <row r="120" spans="2:10" ht="42.75" customHeight="1" hidden="1" thickBot="1">
      <c r="B120" s="366" t="s">
        <v>436</v>
      </c>
      <c r="C120" s="386" t="s">
        <v>516</v>
      </c>
      <c r="D120" s="345">
        <v>149</v>
      </c>
      <c r="E120" s="345">
        <v>142</v>
      </c>
      <c r="F120" s="345">
        <v>232.3</v>
      </c>
      <c r="G120" s="346">
        <f>F120/D120*100</f>
        <v>155.9060402684564</v>
      </c>
      <c r="H120" s="346">
        <f t="shared" si="15"/>
        <v>163.59154929577466</v>
      </c>
      <c r="J120" s="169">
        <v>3</v>
      </c>
    </row>
    <row r="121" spans="2:10" ht="48.75" customHeight="1" hidden="1" thickBot="1">
      <c r="B121" s="367" t="s">
        <v>458</v>
      </c>
      <c r="C121" s="372" t="s">
        <v>459</v>
      </c>
      <c r="D121" s="345">
        <v>0</v>
      </c>
      <c r="E121" s="345">
        <v>0</v>
      </c>
      <c r="F121" s="345">
        <v>6.1</v>
      </c>
      <c r="G121" s="346"/>
      <c r="H121" s="346"/>
      <c r="J121" s="168">
        <v>0</v>
      </c>
    </row>
    <row r="122" spans="2:10" ht="36.75" customHeight="1" hidden="1" thickBot="1">
      <c r="B122" s="366" t="s">
        <v>456</v>
      </c>
      <c r="C122" s="351" t="s">
        <v>457</v>
      </c>
      <c r="D122" s="345">
        <v>6</v>
      </c>
      <c r="E122" s="345">
        <v>4.4</v>
      </c>
      <c r="F122" s="345">
        <v>0</v>
      </c>
      <c r="G122" s="346">
        <f>F122/D122*100</f>
        <v>0</v>
      </c>
      <c r="H122" s="346">
        <f t="shared" si="15"/>
        <v>0</v>
      </c>
      <c r="J122" s="168">
        <v>1</v>
      </c>
    </row>
    <row r="123" spans="2:10" ht="36.75" customHeight="1" hidden="1" thickBot="1">
      <c r="B123" s="366" t="s">
        <v>495</v>
      </c>
      <c r="C123" s="351" t="s">
        <v>457</v>
      </c>
      <c r="D123" s="345">
        <v>0</v>
      </c>
      <c r="E123" s="345">
        <v>0</v>
      </c>
      <c r="F123" s="345">
        <v>60</v>
      </c>
      <c r="G123" s="346"/>
      <c r="H123" s="346"/>
      <c r="J123" s="132">
        <v>0</v>
      </c>
    </row>
    <row r="124" spans="2:10" ht="36.75" customHeight="1" hidden="1" thickBot="1">
      <c r="B124" s="366" t="s">
        <v>338</v>
      </c>
      <c r="C124" s="351" t="s">
        <v>305</v>
      </c>
      <c r="D124" s="345">
        <v>1200</v>
      </c>
      <c r="E124" s="345">
        <v>900</v>
      </c>
      <c r="F124" s="345">
        <v>250</v>
      </c>
      <c r="G124" s="346">
        <f>F124/D124*100</f>
        <v>20.833333333333336</v>
      </c>
      <c r="H124" s="346">
        <f t="shared" si="15"/>
        <v>27.77777777777778</v>
      </c>
      <c r="J124" s="19">
        <v>350</v>
      </c>
    </row>
    <row r="125" spans="2:10" ht="36.75" customHeight="1" hidden="1" thickBot="1">
      <c r="B125" s="366" t="s">
        <v>171</v>
      </c>
      <c r="C125" s="351" t="s">
        <v>339</v>
      </c>
      <c r="D125" s="345">
        <v>0</v>
      </c>
      <c r="E125" s="347">
        <v>0</v>
      </c>
      <c r="F125" s="345">
        <v>0</v>
      </c>
      <c r="G125" s="346"/>
      <c r="H125" s="346"/>
      <c r="J125" s="164">
        <v>0</v>
      </c>
    </row>
    <row r="126" spans="2:10" ht="26.25" customHeight="1" hidden="1" thickBot="1">
      <c r="B126" s="366" t="s">
        <v>160</v>
      </c>
      <c r="C126" s="351" t="s">
        <v>330</v>
      </c>
      <c r="D126" s="345">
        <v>0</v>
      </c>
      <c r="E126" s="345">
        <v>0</v>
      </c>
      <c r="F126" s="345">
        <v>0</v>
      </c>
      <c r="G126" s="346" t="e">
        <f aca="true" t="shared" si="16" ref="G126:G140">F126/D126*100</f>
        <v>#DIV/0!</v>
      </c>
      <c r="H126" s="346" t="e">
        <f aca="true" t="shared" si="17" ref="H126:H140">F126/E126*100</f>
        <v>#DIV/0!</v>
      </c>
      <c r="J126" s="19">
        <v>0</v>
      </c>
    </row>
    <row r="127" spans="2:10" ht="43.5" customHeight="1" hidden="1" thickBot="1">
      <c r="B127" s="366" t="s">
        <v>159</v>
      </c>
      <c r="C127" s="351" t="s">
        <v>41</v>
      </c>
      <c r="D127" s="345">
        <v>180</v>
      </c>
      <c r="E127" s="345">
        <v>137</v>
      </c>
      <c r="F127" s="345">
        <v>78.8</v>
      </c>
      <c r="G127" s="346">
        <f t="shared" si="16"/>
        <v>43.77777777777778</v>
      </c>
      <c r="H127" s="346">
        <f t="shared" si="17"/>
        <v>57.518248175182485</v>
      </c>
      <c r="J127" s="166">
        <v>70</v>
      </c>
    </row>
    <row r="128" spans="2:10" ht="33" customHeight="1" hidden="1">
      <c r="B128" s="350" t="s">
        <v>50</v>
      </c>
      <c r="C128" s="351" t="s">
        <v>19</v>
      </c>
      <c r="D128" s="345">
        <v>255</v>
      </c>
      <c r="E128" s="345">
        <v>121</v>
      </c>
      <c r="F128" s="345">
        <v>334.5</v>
      </c>
      <c r="G128" s="346">
        <f t="shared" si="16"/>
        <v>131.1764705882353</v>
      </c>
      <c r="H128" s="346">
        <f t="shared" si="17"/>
        <v>276.44628099173553</v>
      </c>
      <c r="J128" s="170">
        <v>23</v>
      </c>
    </row>
    <row r="129" spans="2:10" ht="39" hidden="1" thickBot="1">
      <c r="B129" s="350" t="s">
        <v>530</v>
      </c>
      <c r="C129" s="351" t="s">
        <v>531</v>
      </c>
      <c r="D129" s="345">
        <v>0</v>
      </c>
      <c r="E129" s="345">
        <v>0</v>
      </c>
      <c r="F129" s="345">
        <v>20</v>
      </c>
      <c r="G129" s="346"/>
      <c r="H129" s="346"/>
      <c r="J129" s="19">
        <v>0</v>
      </c>
    </row>
    <row r="130" spans="2:10" ht="26.25" hidden="1" thickBot="1">
      <c r="B130" s="387" t="s">
        <v>51</v>
      </c>
      <c r="C130" s="372" t="s">
        <v>26</v>
      </c>
      <c r="D130" s="345">
        <f>SUM(D131:D132)</f>
        <v>1011</v>
      </c>
      <c r="E130" s="345">
        <f>SUM(E131:E132)</f>
        <v>715</v>
      </c>
      <c r="F130" s="345">
        <f>SUM(F131:F132)</f>
        <v>667.2</v>
      </c>
      <c r="G130" s="346">
        <f t="shared" si="16"/>
        <v>65.99406528189911</v>
      </c>
      <c r="H130" s="346">
        <f t="shared" si="17"/>
        <v>93.31468531468532</v>
      </c>
      <c r="J130" s="115">
        <f>SUM(J131:J132)</f>
        <v>186</v>
      </c>
    </row>
    <row r="131" spans="2:10" ht="15.75" hidden="1" thickBot="1">
      <c r="B131" s="350"/>
      <c r="C131" s="351"/>
      <c r="D131" s="345"/>
      <c r="E131" s="345"/>
      <c r="F131" s="345"/>
      <c r="G131" s="346" t="e">
        <f t="shared" si="16"/>
        <v>#DIV/0!</v>
      </c>
      <c r="H131" s="346" t="e">
        <f t="shared" si="17"/>
        <v>#DIV/0!</v>
      </c>
      <c r="J131" s="153"/>
    </row>
    <row r="132" spans="2:10" ht="26.25" hidden="1" thickBot="1">
      <c r="B132" s="388" t="s">
        <v>17</v>
      </c>
      <c r="C132" s="372" t="s">
        <v>42</v>
      </c>
      <c r="D132" s="345">
        <f>D134+D135+D136+D139+D140+D141+D142+D143+D144+D145+D137+D138+D146+D133</f>
        <v>1011</v>
      </c>
      <c r="E132" s="345">
        <f>E134+E135+E136+E139+E140+E141+E142+E143+E144+E145+E137+E138+E146+E133</f>
        <v>715</v>
      </c>
      <c r="F132" s="345">
        <f>F134+F135+F136+F139+F140+F141+F142+F143+F144+F145+F137+F138+F146+F133</f>
        <v>667.2</v>
      </c>
      <c r="G132" s="346">
        <f t="shared" si="16"/>
        <v>65.99406528189911</v>
      </c>
      <c r="H132" s="346">
        <f t="shared" si="17"/>
        <v>93.31468531468532</v>
      </c>
      <c r="J132" s="171">
        <f>J134+J135+J136+J139+J140+J141+J142+J143+J144+J145+J137+J138</f>
        <v>186</v>
      </c>
    </row>
    <row r="133" spans="2:10" ht="39" hidden="1" thickBot="1">
      <c r="B133" s="352" t="s">
        <v>529</v>
      </c>
      <c r="C133" s="372" t="s">
        <v>384</v>
      </c>
      <c r="D133" s="345">
        <v>0</v>
      </c>
      <c r="E133" s="345">
        <v>0</v>
      </c>
      <c r="F133" s="345">
        <v>4.5</v>
      </c>
      <c r="G133" s="346"/>
      <c r="H133" s="346"/>
      <c r="J133" s="32"/>
    </row>
    <row r="134" spans="2:10" ht="34.5" customHeight="1" hidden="1" thickBot="1">
      <c r="B134" s="352" t="s">
        <v>383</v>
      </c>
      <c r="C134" s="372" t="s">
        <v>384</v>
      </c>
      <c r="D134" s="345">
        <v>74</v>
      </c>
      <c r="E134" s="345">
        <v>45</v>
      </c>
      <c r="F134" s="345">
        <v>63</v>
      </c>
      <c r="G134" s="346">
        <f t="shared" si="16"/>
        <v>85.13513513513513</v>
      </c>
      <c r="H134" s="346">
        <f t="shared" si="17"/>
        <v>140</v>
      </c>
      <c r="J134" s="157">
        <v>10</v>
      </c>
    </row>
    <row r="135" spans="2:10" ht="34.5" customHeight="1" hidden="1">
      <c r="B135" s="352" t="s">
        <v>385</v>
      </c>
      <c r="C135" s="372" t="s">
        <v>386</v>
      </c>
      <c r="D135" s="345">
        <v>16</v>
      </c>
      <c r="E135" s="345">
        <v>12</v>
      </c>
      <c r="F135" s="345">
        <v>23.5</v>
      </c>
      <c r="G135" s="346">
        <f t="shared" si="16"/>
        <v>146.875</v>
      </c>
      <c r="H135" s="346">
        <f t="shared" si="17"/>
        <v>195.83333333333331</v>
      </c>
      <c r="J135" s="157">
        <v>4</v>
      </c>
    </row>
    <row r="136" spans="2:10" ht="39" hidden="1" thickBot="1">
      <c r="B136" s="352" t="s">
        <v>18</v>
      </c>
      <c r="C136" s="372" t="s">
        <v>44</v>
      </c>
      <c r="D136" s="345">
        <v>16</v>
      </c>
      <c r="E136" s="345">
        <v>12</v>
      </c>
      <c r="F136" s="345">
        <v>1</v>
      </c>
      <c r="G136" s="346">
        <f t="shared" si="16"/>
        <v>6.25</v>
      </c>
      <c r="H136" s="346">
        <f t="shared" si="17"/>
        <v>8.333333333333332</v>
      </c>
      <c r="J136" s="172">
        <v>4</v>
      </c>
    </row>
    <row r="137" spans="2:10" ht="42" customHeight="1" hidden="1">
      <c r="B137" s="352" t="s">
        <v>379</v>
      </c>
      <c r="C137" s="372" t="s">
        <v>380</v>
      </c>
      <c r="D137" s="345">
        <v>5</v>
      </c>
      <c r="E137" s="345">
        <v>4</v>
      </c>
      <c r="F137" s="345">
        <v>0</v>
      </c>
      <c r="G137" s="346">
        <f t="shared" si="16"/>
        <v>0</v>
      </c>
      <c r="H137" s="346">
        <f t="shared" si="17"/>
        <v>0</v>
      </c>
      <c r="J137" s="173">
        <v>1</v>
      </c>
    </row>
    <row r="138" spans="2:10" ht="42" customHeight="1" hidden="1">
      <c r="B138" s="352" t="s">
        <v>381</v>
      </c>
      <c r="C138" s="372" t="s">
        <v>382</v>
      </c>
      <c r="D138" s="345">
        <v>16</v>
      </c>
      <c r="E138" s="345">
        <v>16</v>
      </c>
      <c r="F138" s="345">
        <v>10.5</v>
      </c>
      <c r="G138" s="346">
        <f>F138/D138*100</f>
        <v>65.625</v>
      </c>
      <c r="H138" s="346">
        <f>F138/E138*100</f>
        <v>65.625</v>
      </c>
      <c r="J138" s="132"/>
    </row>
    <row r="139" spans="2:10" ht="39" hidden="1" thickBot="1">
      <c r="B139" s="352" t="s">
        <v>23</v>
      </c>
      <c r="C139" s="372" t="s">
        <v>46</v>
      </c>
      <c r="D139" s="345">
        <v>5</v>
      </c>
      <c r="E139" s="345">
        <v>3</v>
      </c>
      <c r="F139" s="345">
        <v>6</v>
      </c>
      <c r="G139" s="346">
        <f t="shared" si="16"/>
        <v>120</v>
      </c>
      <c r="H139" s="346">
        <f t="shared" si="17"/>
        <v>200</v>
      </c>
      <c r="J139" s="8">
        <v>1</v>
      </c>
    </row>
    <row r="140" spans="2:10" ht="39" hidden="1" thickBot="1">
      <c r="B140" s="352" t="s">
        <v>143</v>
      </c>
      <c r="C140" s="372" t="s">
        <v>312</v>
      </c>
      <c r="D140" s="345">
        <v>15</v>
      </c>
      <c r="E140" s="345">
        <v>12</v>
      </c>
      <c r="F140" s="345">
        <v>50.6</v>
      </c>
      <c r="G140" s="346">
        <f t="shared" si="16"/>
        <v>337.33333333333337</v>
      </c>
      <c r="H140" s="346">
        <f t="shared" si="17"/>
        <v>421.6666666666667</v>
      </c>
      <c r="J140" s="172">
        <v>3</v>
      </c>
    </row>
    <row r="141" spans="2:10" ht="30" customHeight="1" hidden="1">
      <c r="B141" s="352" t="s">
        <v>20</v>
      </c>
      <c r="C141" s="372" t="s">
        <v>45</v>
      </c>
      <c r="D141" s="345">
        <v>360</v>
      </c>
      <c r="E141" s="345">
        <v>240</v>
      </c>
      <c r="F141" s="345">
        <v>150.3</v>
      </c>
      <c r="G141" s="346">
        <f>F141/D141*100</f>
        <v>41.75000000000001</v>
      </c>
      <c r="H141" s="346">
        <f>F141/E141*100</f>
        <v>62.62500000000001</v>
      </c>
      <c r="J141" s="172">
        <v>60</v>
      </c>
    </row>
    <row r="142" spans="2:10" ht="37.5" customHeight="1" hidden="1">
      <c r="B142" s="352" t="s">
        <v>141</v>
      </c>
      <c r="C142" s="372" t="s">
        <v>49</v>
      </c>
      <c r="D142" s="345">
        <v>134</v>
      </c>
      <c r="E142" s="345">
        <v>101</v>
      </c>
      <c r="F142" s="345">
        <v>123.8</v>
      </c>
      <c r="G142" s="346">
        <f>F142/D142*100</f>
        <v>92.38805970149254</v>
      </c>
      <c r="H142" s="346">
        <f>F142/E142*100</f>
        <v>122.57425742574257</v>
      </c>
      <c r="J142" s="172">
        <v>33</v>
      </c>
    </row>
    <row r="143" spans="2:10" ht="26.25" hidden="1" thickBot="1">
      <c r="B143" s="352" t="s">
        <v>22</v>
      </c>
      <c r="C143" s="351" t="s">
        <v>47</v>
      </c>
      <c r="D143" s="345">
        <v>0</v>
      </c>
      <c r="E143" s="345">
        <v>0</v>
      </c>
      <c r="F143" s="345">
        <v>0</v>
      </c>
      <c r="G143" s="346" t="e">
        <f>F143/D143*100</f>
        <v>#DIV/0!</v>
      </c>
      <c r="H143" s="346" t="e">
        <f>F143/E143*100</f>
        <v>#DIV/0!</v>
      </c>
      <c r="J143" s="172">
        <v>0</v>
      </c>
    </row>
    <row r="144" spans="2:10" ht="26.25" hidden="1" thickBot="1">
      <c r="B144" s="352" t="s">
        <v>52</v>
      </c>
      <c r="C144" s="351" t="s">
        <v>43</v>
      </c>
      <c r="D144" s="345">
        <v>0</v>
      </c>
      <c r="E144" s="345">
        <v>0</v>
      </c>
      <c r="F144" s="345">
        <v>0</v>
      </c>
      <c r="G144" s="346" t="e">
        <f>F144/D144*100</f>
        <v>#DIV/0!</v>
      </c>
      <c r="H144" s="346" t="e">
        <f>F144/E144*100</f>
        <v>#DIV/0!</v>
      </c>
      <c r="J144" s="172">
        <v>0</v>
      </c>
    </row>
    <row r="145" spans="2:10" ht="39" hidden="1" thickBot="1">
      <c r="B145" s="352" t="s">
        <v>21</v>
      </c>
      <c r="C145" s="372" t="s">
        <v>48</v>
      </c>
      <c r="D145" s="345">
        <v>370</v>
      </c>
      <c r="E145" s="345">
        <v>270</v>
      </c>
      <c r="F145" s="345">
        <v>100</v>
      </c>
      <c r="G145" s="346">
        <f>F145/D145*100</f>
        <v>27.027027027027028</v>
      </c>
      <c r="H145" s="346">
        <f>F145/E145*100</f>
        <v>37.03703703703704</v>
      </c>
      <c r="J145" s="157">
        <v>70</v>
      </c>
    </row>
    <row r="146" spans="2:10" ht="51.75" hidden="1" thickBot="1">
      <c r="B146" s="389" t="s">
        <v>517</v>
      </c>
      <c r="C146" s="390" t="s">
        <v>518</v>
      </c>
      <c r="D146" s="345">
        <v>0</v>
      </c>
      <c r="E146" s="345">
        <v>0</v>
      </c>
      <c r="F146" s="345">
        <v>134</v>
      </c>
      <c r="G146" s="346"/>
      <c r="H146" s="346"/>
      <c r="J146" s="174"/>
    </row>
    <row r="147" spans="2:10" ht="16.5" thickBot="1">
      <c r="B147" s="366" t="s">
        <v>265</v>
      </c>
      <c r="C147" s="366" t="s">
        <v>266</v>
      </c>
      <c r="D147" s="347">
        <f>SUM(D148+D151)</f>
        <v>5392</v>
      </c>
      <c r="E147" s="347">
        <f>SUM(E148+E151)</f>
        <v>3615</v>
      </c>
      <c r="F147" s="347">
        <f>SUM(F148+F151)</f>
        <v>2131</v>
      </c>
      <c r="G147" s="369">
        <f>F147/D147*100</f>
        <v>39.52151335311573</v>
      </c>
      <c r="H147" s="369">
        <f>F147/E147*100</f>
        <v>58.94882434301522</v>
      </c>
      <c r="J147" s="187">
        <f>SUM(J148+J151)</f>
        <v>1847</v>
      </c>
    </row>
    <row r="148" spans="2:10" ht="21.75" customHeight="1" thickBot="1">
      <c r="B148" s="350" t="s">
        <v>267</v>
      </c>
      <c r="C148" s="350" t="s">
        <v>205</v>
      </c>
      <c r="D148" s="345">
        <f>SUM(D149+D150)</f>
        <v>0</v>
      </c>
      <c r="E148" s="345">
        <f>SUM(E149+E150)</f>
        <v>0</v>
      </c>
      <c r="F148" s="345">
        <f>F149+F150</f>
        <v>160.7</v>
      </c>
      <c r="G148" s="346"/>
      <c r="H148" s="346"/>
      <c r="J148" s="20">
        <f>SUM(J149+J150)</f>
        <v>0</v>
      </c>
    </row>
    <row r="149" spans="2:10" ht="36" customHeight="1" hidden="1" thickBot="1" thickTop="1">
      <c r="B149" s="350" t="s">
        <v>53</v>
      </c>
      <c r="C149" s="351" t="s">
        <v>304</v>
      </c>
      <c r="D149" s="345">
        <v>0</v>
      </c>
      <c r="E149" s="345">
        <v>0</v>
      </c>
      <c r="F149" s="345">
        <v>227.7</v>
      </c>
      <c r="G149" s="346"/>
      <c r="H149" s="346"/>
      <c r="J149" s="166">
        <v>0</v>
      </c>
    </row>
    <row r="150" spans="2:10" ht="30" customHeight="1" hidden="1" thickBot="1">
      <c r="B150" s="350" t="s">
        <v>408</v>
      </c>
      <c r="C150" s="351" t="s">
        <v>409</v>
      </c>
      <c r="D150" s="345">
        <v>0</v>
      </c>
      <c r="E150" s="345">
        <v>0</v>
      </c>
      <c r="F150" s="345">
        <v>-67</v>
      </c>
      <c r="G150" s="346"/>
      <c r="H150" s="346"/>
      <c r="J150" s="166">
        <v>0</v>
      </c>
    </row>
    <row r="151" spans="2:10" ht="15" customHeight="1" thickBot="1">
      <c r="B151" s="350" t="s">
        <v>268</v>
      </c>
      <c r="C151" s="350" t="s">
        <v>202</v>
      </c>
      <c r="D151" s="345">
        <f>SUM(D152)</f>
        <v>5392</v>
      </c>
      <c r="E151" s="345">
        <f>SUM(E152)</f>
        <v>3615</v>
      </c>
      <c r="F151" s="345">
        <f>SUM(F152)</f>
        <v>1970.3000000000002</v>
      </c>
      <c r="G151" s="369">
        <f>F151/D151*100</f>
        <v>36.54117210682493</v>
      </c>
      <c r="H151" s="369">
        <f>F151/E151*100</f>
        <v>54.50345781466114</v>
      </c>
      <c r="J151" s="175">
        <f>SUM(J152)</f>
        <v>1847</v>
      </c>
    </row>
    <row r="152" spans="2:10" ht="15.75" customHeight="1" hidden="1" thickBot="1">
      <c r="B152" s="350" t="s">
        <v>340</v>
      </c>
      <c r="C152" s="350" t="s">
        <v>30</v>
      </c>
      <c r="D152" s="345">
        <f>SUM(D153:D156)</f>
        <v>5392</v>
      </c>
      <c r="E152" s="345">
        <f>SUM(E153:E156)</f>
        <v>3615</v>
      </c>
      <c r="F152" s="345">
        <f>SUM(F153:F156)</f>
        <v>1970.3000000000002</v>
      </c>
      <c r="G152" s="346">
        <f>F152/D152*100</f>
        <v>36.54117210682493</v>
      </c>
      <c r="H152" s="346">
        <f>F152/E152*100</f>
        <v>54.50345781466114</v>
      </c>
      <c r="J152" s="13">
        <f>SUM(J153:J155)</f>
        <v>1847</v>
      </c>
    </row>
    <row r="153" spans="2:10" ht="15.75" customHeight="1" hidden="1" thickBot="1" thickTop="1">
      <c r="B153" s="350" t="s">
        <v>413</v>
      </c>
      <c r="C153" s="350" t="s">
        <v>414</v>
      </c>
      <c r="D153" s="345">
        <v>2600</v>
      </c>
      <c r="E153" s="345">
        <v>1056</v>
      </c>
      <c r="F153" s="345">
        <v>1522</v>
      </c>
      <c r="G153" s="346">
        <f>F153/D153*100</f>
        <v>58.53846153846154</v>
      </c>
      <c r="H153" s="346">
        <f>F153/E153*100</f>
        <v>144.12878787878788</v>
      </c>
      <c r="J153" s="16">
        <v>352</v>
      </c>
    </row>
    <row r="154" spans="2:10" ht="15.75" customHeight="1" hidden="1" thickTop="1">
      <c r="B154" s="350" t="s">
        <v>343</v>
      </c>
      <c r="C154" s="350" t="s">
        <v>341</v>
      </c>
      <c r="D154" s="345"/>
      <c r="E154" s="345"/>
      <c r="F154" s="345">
        <v>0</v>
      </c>
      <c r="G154" s="346"/>
      <c r="H154" s="346"/>
      <c r="J154" s="16"/>
    </row>
    <row r="155" spans="2:10" ht="15.75" customHeight="1" hidden="1" thickTop="1">
      <c r="B155" s="350" t="s">
        <v>54</v>
      </c>
      <c r="C155" s="350" t="s">
        <v>342</v>
      </c>
      <c r="D155" s="345">
        <v>2743</v>
      </c>
      <c r="E155" s="345">
        <v>2510</v>
      </c>
      <c r="F155" s="345">
        <v>308.4</v>
      </c>
      <c r="G155" s="346">
        <f>F155/D155*100</f>
        <v>11.243164418519868</v>
      </c>
      <c r="H155" s="346">
        <f>F155/E155*100</f>
        <v>12.286852589641434</v>
      </c>
      <c r="J155" s="191">
        <v>1495</v>
      </c>
    </row>
    <row r="156" spans="2:10" ht="15.75" customHeight="1" hidden="1" thickBot="1">
      <c r="B156" s="350" t="s">
        <v>468</v>
      </c>
      <c r="C156" s="350" t="s">
        <v>469</v>
      </c>
      <c r="D156" s="345">
        <v>49</v>
      </c>
      <c r="E156" s="345">
        <v>49</v>
      </c>
      <c r="F156" s="345">
        <v>139.9</v>
      </c>
      <c r="G156" s="346"/>
      <c r="H156" s="346"/>
      <c r="J156" s="192"/>
    </row>
    <row r="157" spans="2:10" ht="17.25" customHeight="1" hidden="1">
      <c r="B157" s="366" t="s">
        <v>31</v>
      </c>
      <c r="C157" s="366" t="s">
        <v>32</v>
      </c>
      <c r="D157" s="347">
        <f>SUM(D158)</f>
        <v>0</v>
      </c>
      <c r="E157" s="347">
        <f>SUM(E158)</f>
        <v>0</v>
      </c>
      <c r="F157" s="347">
        <f>SUM(F158)</f>
        <v>0</v>
      </c>
      <c r="G157" s="346"/>
      <c r="H157" s="346"/>
      <c r="J157" s="176">
        <f>SUM(J158)</f>
        <v>0</v>
      </c>
    </row>
    <row r="158" spans="2:10" ht="15.75" hidden="1" thickBot="1">
      <c r="B158" s="350" t="s">
        <v>55</v>
      </c>
      <c r="C158" s="350" t="s">
        <v>33</v>
      </c>
      <c r="D158" s="345">
        <v>0</v>
      </c>
      <c r="E158" s="345">
        <v>0</v>
      </c>
      <c r="F158" s="345">
        <v>0</v>
      </c>
      <c r="G158" s="346"/>
      <c r="H158" s="346"/>
      <c r="J158" s="19">
        <v>0</v>
      </c>
    </row>
    <row r="159" spans="2:10" ht="16.5" thickBot="1">
      <c r="B159" s="350"/>
      <c r="C159" s="366" t="s">
        <v>203</v>
      </c>
      <c r="D159" s="347">
        <f>D11+D65</f>
        <v>687945</v>
      </c>
      <c r="E159" s="347">
        <f>E11+E65</f>
        <v>497331.5</v>
      </c>
      <c r="F159" s="347">
        <f>F11+F65</f>
        <v>593078.1</v>
      </c>
      <c r="G159" s="369">
        <f aca="true" t="shared" si="18" ref="G159:G164">F159/D159*100</f>
        <v>86.2101040054074</v>
      </c>
      <c r="H159" s="369">
        <f aca="true" t="shared" si="19" ref="H159:H164">F159/E159*100</f>
        <v>119.25206828845549</v>
      </c>
      <c r="J159" s="177">
        <f>J11+J65</f>
        <v>525721</v>
      </c>
    </row>
    <row r="160" spans="2:11" ht="24.75" customHeight="1" thickBot="1">
      <c r="B160" s="366" t="s">
        <v>307</v>
      </c>
      <c r="C160" s="382" t="s">
        <v>308</v>
      </c>
      <c r="D160" s="347">
        <f>SUM(D161+D274)</f>
        <v>1540413.9999999998</v>
      </c>
      <c r="E160" s="347">
        <f>SUM(E161+E274)</f>
        <v>1213808.9</v>
      </c>
      <c r="F160" s="347">
        <f>F161+F274</f>
        <v>1247000.8</v>
      </c>
      <c r="G160" s="369">
        <f t="shared" si="18"/>
        <v>80.95231541650493</v>
      </c>
      <c r="H160" s="369">
        <f t="shared" si="19"/>
        <v>102.73452435552252</v>
      </c>
      <c r="J160" s="31" t="e">
        <f>SUM(J161+#REF!+J274)</f>
        <v>#REF!</v>
      </c>
      <c r="K160" s="230"/>
    </row>
    <row r="161" spans="2:11" ht="31.5" customHeight="1" thickBot="1">
      <c r="B161" s="366" t="s">
        <v>309</v>
      </c>
      <c r="C161" s="382" t="s">
        <v>281</v>
      </c>
      <c r="D161" s="347">
        <f>SUM(D162+D167+D213+D261)</f>
        <v>1342746.6999999997</v>
      </c>
      <c r="E161" s="347">
        <f>SUM(E162+E167+E213+E261)</f>
        <v>1016430.9</v>
      </c>
      <c r="F161" s="347">
        <f>F162+F167+F213+F261</f>
        <v>1065464.8</v>
      </c>
      <c r="G161" s="369">
        <f t="shared" si="18"/>
        <v>79.34964949085335</v>
      </c>
      <c r="H161" s="369">
        <f t="shared" si="19"/>
        <v>104.82412527993787</v>
      </c>
      <c r="J161" s="178" t="e">
        <f>SUM(J162+J167+J213+J261)</f>
        <v>#REF!</v>
      </c>
      <c r="K161" s="230"/>
    </row>
    <row r="162" spans="2:10" ht="19.5" customHeight="1" thickBot="1">
      <c r="B162" s="366" t="s">
        <v>270</v>
      </c>
      <c r="C162" s="366" t="s">
        <v>541</v>
      </c>
      <c r="D162" s="368">
        <f>SUM(D163:D166)</f>
        <v>523098.9</v>
      </c>
      <c r="E162" s="347">
        <f>SUM(E163:E166)</f>
        <v>440213.4</v>
      </c>
      <c r="F162" s="347">
        <f>SUM(F163:F166)</f>
        <v>467841.9</v>
      </c>
      <c r="G162" s="369">
        <f t="shared" si="18"/>
        <v>89.43660558261544</v>
      </c>
      <c r="H162" s="369">
        <f t="shared" si="19"/>
        <v>106.27616060755989</v>
      </c>
      <c r="J162" s="188">
        <f>SUM(J163:J166)</f>
        <v>83707.09999999999</v>
      </c>
    </row>
    <row r="163" spans="2:10" ht="39.75" customHeight="1" hidden="1" thickBot="1" thickTop="1">
      <c r="B163" s="350" t="s">
        <v>56</v>
      </c>
      <c r="C163" s="351" t="s">
        <v>306</v>
      </c>
      <c r="D163" s="347">
        <v>331542</v>
      </c>
      <c r="E163" s="347">
        <v>248656.5</v>
      </c>
      <c r="F163" s="345">
        <v>276285</v>
      </c>
      <c r="G163" s="369">
        <f t="shared" si="18"/>
        <v>83.33333333333334</v>
      </c>
      <c r="H163" s="369">
        <f t="shared" si="19"/>
        <v>111.11111111111111</v>
      </c>
      <c r="J163" s="123">
        <v>66308.4</v>
      </c>
    </row>
    <row r="164" spans="2:11" ht="39.75" customHeight="1" hidden="1" thickBot="1" thickTop="1">
      <c r="B164" s="350" t="s">
        <v>57</v>
      </c>
      <c r="C164" s="374" t="s">
        <v>365</v>
      </c>
      <c r="D164" s="347">
        <v>191556.9</v>
      </c>
      <c r="E164" s="347">
        <v>191556.9</v>
      </c>
      <c r="F164" s="345">
        <v>191556.9</v>
      </c>
      <c r="G164" s="369">
        <f t="shared" si="18"/>
        <v>100</v>
      </c>
      <c r="H164" s="369">
        <f t="shared" si="19"/>
        <v>100</v>
      </c>
      <c r="J164" s="149">
        <v>17398.7</v>
      </c>
      <c r="K164" s="230"/>
    </row>
    <row r="165" spans="2:10" ht="39.75" customHeight="1" hidden="1">
      <c r="B165" s="350" t="s">
        <v>375</v>
      </c>
      <c r="C165" s="374" t="s">
        <v>376</v>
      </c>
      <c r="D165" s="347">
        <v>0</v>
      </c>
      <c r="E165" s="347">
        <v>0</v>
      </c>
      <c r="F165" s="347">
        <v>0</v>
      </c>
      <c r="G165" s="369"/>
      <c r="H165" s="369"/>
      <c r="J165" s="118">
        <v>0</v>
      </c>
    </row>
    <row r="166" spans="2:10" ht="25.5" customHeight="1" hidden="1" thickBot="1">
      <c r="B166" s="350" t="s">
        <v>58</v>
      </c>
      <c r="C166" s="351" t="s">
        <v>59</v>
      </c>
      <c r="D166" s="347">
        <v>0</v>
      </c>
      <c r="E166" s="347">
        <v>0</v>
      </c>
      <c r="F166" s="347">
        <v>0</v>
      </c>
      <c r="G166" s="369" t="e">
        <f>F166/D166*100</f>
        <v>#DIV/0!</v>
      </c>
      <c r="H166" s="369" t="e">
        <f>F166/E166*100</f>
        <v>#DIV/0!</v>
      </c>
      <c r="J166" s="123">
        <v>0</v>
      </c>
    </row>
    <row r="167" spans="2:10" s="4" customFormat="1" ht="26.25" customHeight="1" thickBot="1" thickTop="1">
      <c r="B167" s="366" t="s">
        <v>271</v>
      </c>
      <c r="C167" s="366" t="s">
        <v>542</v>
      </c>
      <c r="D167" s="368">
        <f>D168+D169+D175+D176+D170+D173+D178+D200+D204+D174</f>
        <v>130355.6</v>
      </c>
      <c r="E167" s="368">
        <f>E168+E169+E175+E176+E170+E173+E178+E200+E204+E174</f>
        <v>95020.9</v>
      </c>
      <c r="F167" s="368">
        <f>F168+F169+F175+F176+F170+F173+F178+F200+F204+F174+F180</f>
        <v>102322.40000000001</v>
      </c>
      <c r="G167" s="369">
        <f>F167/D167*100</f>
        <v>78.49482492505116</v>
      </c>
      <c r="H167" s="369">
        <f>F167/E167*100</f>
        <v>107.6840989719104</v>
      </c>
      <c r="J167" s="179">
        <f>J168+J169+J175+J176+J170+J173+J178+J200+J204+J174</f>
        <v>9030</v>
      </c>
    </row>
    <row r="168" spans="2:10" s="4" customFormat="1" ht="39.75" customHeight="1" hidden="1" thickBot="1">
      <c r="B168" s="391"/>
      <c r="C168" s="392"/>
      <c r="D168" s="348"/>
      <c r="E168" s="348"/>
      <c r="F168" s="348"/>
      <c r="G168" s="369" t="e">
        <f aca="true" t="shared" si="20" ref="G168:G185">F168/D168*100</f>
        <v>#DIV/0!</v>
      </c>
      <c r="H168" s="393"/>
      <c r="J168" s="150"/>
    </row>
    <row r="169" spans="2:10" s="4" customFormat="1" ht="39.75" customHeight="1" hidden="1" thickBot="1">
      <c r="B169" s="350" t="s">
        <v>439</v>
      </c>
      <c r="C169" s="351" t="s">
        <v>440</v>
      </c>
      <c r="D169" s="355">
        <v>533.2</v>
      </c>
      <c r="E169" s="355">
        <v>533.2</v>
      </c>
      <c r="F169" s="345">
        <v>533.2</v>
      </c>
      <c r="G169" s="369">
        <f t="shared" si="20"/>
        <v>100</v>
      </c>
      <c r="H169" s="369">
        <f>F169/E169*100</f>
        <v>100</v>
      </c>
      <c r="J169" s="23">
        <v>0</v>
      </c>
    </row>
    <row r="170" spans="2:10" s="4" customFormat="1" ht="39.75" customHeight="1" hidden="1" thickBot="1">
      <c r="B170" s="350" t="s">
        <v>344</v>
      </c>
      <c r="C170" s="351" t="s">
        <v>333</v>
      </c>
      <c r="D170" s="355">
        <f>D171+D172</f>
        <v>0</v>
      </c>
      <c r="E170" s="355">
        <f>E171+E172</f>
        <v>0</v>
      </c>
      <c r="F170" s="355">
        <f>F171+F172</f>
        <v>0</v>
      </c>
      <c r="G170" s="369" t="e">
        <f t="shared" si="20"/>
        <v>#DIV/0!</v>
      </c>
      <c r="H170" s="346" t="e">
        <f>F170/E170*100</f>
        <v>#DIV/0!</v>
      </c>
      <c r="J170" s="114">
        <f>J171+J172</f>
        <v>0</v>
      </c>
    </row>
    <row r="171" spans="2:10" s="4" customFormat="1" ht="41.25" customHeight="1" hidden="1" thickBot="1" thickTop="1">
      <c r="B171" s="350" t="s">
        <v>345</v>
      </c>
      <c r="C171" s="351" t="s">
        <v>334</v>
      </c>
      <c r="D171" s="355">
        <v>0</v>
      </c>
      <c r="E171" s="355">
        <v>0</v>
      </c>
      <c r="F171" s="345">
        <v>0</v>
      </c>
      <c r="G171" s="369" t="e">
        <f t="shared" si="20"/>
        <v>#DIV/0!</v>
      </c>
      <c r="H171" s="346" t="e">
        <f>F171/E171*100</f>
        <v>#DIV/0!</v>
      </c>
      <c r="J171" s="116">
        <v>0</v>
      </c>
    </row>
    <row r="172" spans="2:10" s="4" customFormat="1" ht="39" customHeight="1" hidden="1" thickBot="1">
      <c r="B172" s="350" t="s">
        <v>346</v>
      </c>
      <c r="C172" s="351" t="s">
        <v>335</v>
      </c>
      <c r="D172" s="355">
        <v>0</v>
      </c>
      <c r="E172" s="355">
        <v>0</v>
      </c>
      <c r="F172" s="345">
        <v>0</v>
      </c>
      <c r="G172" s="369" t="e">
        <f t="shared" si="20"/>
        <v>#DIV/0!</v>
      </c>
      <c r="H172" s="346" t="e">
        <f>F172/E172*100</f>
        <v>#DIV/0!</v>
      </c>
      <c r="J172" s="28">
        <v>0</v>
      </c>
    </row>
    <row r="173" spans="2:10" s="4" customFormat="1" ht="45" customHeight="1" hidden="1" thickBot="1">
      <c r="B173" s="350" t="s">
        <v>429</v>
      </c>
      <c r="C173" s="351" t="s">
        <v>430</v>
      </c>
      <c r="D173" s="345">
        <v>0</v>
      </c>
      <c r="E173" s="345">
        <v>0</v>
      </c>
      <c r="F173" s="345">
        <v>0</v>
      </c>
      <c r="G173" s="369" t="e">
        <f t="shared" si="20"/>
        <v>#DIV/0!</v>
      </c>
      <c r="H173" s="369" t="e">
        <f>F173/E173*100</f>
        <v>#DIV/0!</v>
      </c>
      <c r="J173" s="124">
        <v>0</v>
      </c>
    </row>
    <row r="174" spans="2:10" s="4" customFormat="1" ht="69" customHeight="1" hidden="1" thickBot="1">
      <c r="B174" s="350"/>
      <c r="C174" s="351"/>
      <c r="D174" s="345"/>
      <c r="E174" s="345"/>
      <c r="F174" s="345"/>
      <c r="G174" s="369" t="e">
        <f t="shared" si="20"/>
        <v>#DIV/0!</v>
      </c>
      <c r="H174" s="369"/>
      <c r="J174" s="151"/>
    </row>
    <row r="175" spans="2:10" s="4" customFormat="1" ht="33.75" customHeight="1" hidden="1" thickBot="1">
      <c r="B175" s="350"/>
      <c r="C175" s="351"/>
      <c r="D175" s="355"/>
      <c r="E175" s="355"/>
      <c r="F175" s="345"/>
      <c r="G175" s="369" t="e">
        <f t="shared" si="20"/>
        <v>#DIV/0!</v>
      </c>
      <c r="H175" s="346"/>
      <c r="J175" s="146"/>
    </row>
    <row r="176" spans="2:10" s="4" customFormat="1" ht="36" customHeight="1" hidden="1" thickBot="1" thickTop="1">
      <c r="B176" s="350"/>
      <c r="C176" s="351"/>
      <c r="D176" s="355"/>
      <c r="E176" s="355"/>
      <c r="F176" s="345"/>
      <c r="G176" s="369" t="e">
        <f t="shared" si="20"/>
        <v>#DIV/0!</v>
      </c>
      <c r="H176" s="346"/>
      <c r="J176" s="26"/>
    </row>
    <row r="177" spans="2:10" s="4" customFormat="1" ht="51.75" customHeight="1" hidden="1" thickBot="1">
      <c r="B177" s="385" t="s">
        <v>87</v>
      </c>
      <c r="C177" s="374" t="s">
        <v>176</v>
      </c>
      <c r="D177" s="355">
        <v>0</v>
      </c>
      <c r="E177" s="355">
        <v>0</v>
      </c>
      <c r="F177" s="345">
        <v>0</v>
      </c>
      <c r="G177" s="369" t="e">
        <f t="shared" si="20"/>
        <v>#DIV/0!</v>
      </c>
      <c r="H177" s="346"/>
      <c r="J177" s="27">
        <v>0</v>
      </c>
    </row>
    <row r="178" spans="2:10" s="4" customFormat="1" ht="41.25" customHeight="1" hidden="1" thickBot="1" thickTop="1">
      <c r="B178" s="350" t="s">
        <v>88</v>
      </c>
      <c r="C178" s="351" t="s">
        <v>60</v>
      </c>
      <c r="D178" s="355">
        <f>D180+D184+D185+D191+D198+D199</f>
        <v>107031.3</v>
      </c>
      <c r="E178" s="355">
        <f>E180+E184+E185+E191+E198+E199</f>
        <v>75968.9</v>
      </c>
      <c r="F178" s="355">
        <f>F180+F184+F185+F191+F198+F199</f>
        <v>79451.1</v>
      </c>
      <c r="G178" s="369">
        <f t="shared" si="20"/>
        <v>74.23164999397372</v>
      </c>
      <c r="H178" s="346">
        <f>F178/E178*100</f>
        <v>104.58371781084104</v>
      </c>
      <c r="J178" s="136">
        <f>J180+J184+J185+J191+J198+J199</f>
        <v>8825</v>
      </c>
    </row>
    <row r="179" spans="2:10" s="4" customFormat="1" ht="53.25" customHeight="1" hidden="1" thickBot="1" thickTop="1">
      <c r="B179" s="350"/>
      <c r="C179" s="351" t="s">
        <v>177</v>
      </c>
      <c r="D179" s="355" t="e">
        <f>E179+F179+#REF!+#REF!</f>
        <v>#REF!</v>
      </c>
      <c r="E179" s="355">
        <v>0</v>
      </c>
      <c r="F179" s="345">
        <v>0</v>
      </c>
      <c r="G179" s="369" t="e">
        <f t="shared" si="20"/>
        <v>#REF!</v>
      </c>
      <c r="H179" s="346"/>
      <c r="J179" s="23">
        <v>0</v>
      </c>
    </row>
    <row r="180" spans="2:11" s="4" customFormat="1" ht="39.75" customHeight="1" hidden="1" thickBot="1" thickTop="1">
      <c r="B180" s="350" t="s">
        <v>89</v>
      </c>
      <c r="C180" s="351" t="s">
        <v>61</v>
      </c>
      <c r="D180" s="355">
        <v>8800.5</v>
      </c>
      <c r="E180" s="355">
        <v>0</v>
      </c>
      <c r="F180" s="345">
        <v>0</v>
      </c>
      <c r="G180" s="369">
        <f t="shared" si="20"/>
        <v>0</v>
      </c>
      <c r="H180" s="346"/>
      <c r="J180" s="125">
        <v>0</v>
      </c>
      <c r="K180" s="291"/>
    </row>
    <row r="181" spans="2:10" s="4" customFormat="1" ht="28.5" customHeight="1" hidden="1" thickBot="1" thickTop="1">
      <c r="B181" s="350" t="s">
        <v>90</v>
      </c>
      <c r="C181" s="381" t="s">
        <v>178</v>
      </c>
      <c r="D181" s="355">
        <v>0</v>
      </c>
      <c r="E181" s="355">
        <v>0</v>
      </c>
      <c r="F181" s="345"/>
      <c r="G181" s="369" t="e">
        <f t="shared" si="20"/>
        <v>#DIV/0!</v>
      </c>
      <c r="H181" s="346" t="e">
        <f>F181/E181*100</f>
        <v>#DIV/0!</v>
      </c>
      <c r="J181" s="23">
        <v>0</v>
      </c>
    </row>
    <row r="182" spans="2:10" s="4" customFormat="1" ht="51.75" customHeight="1" hidden="1" thickBot="1">
      <c r="B182" s="350" t="s">
        <v>91</v>
      </c>
      <c r="C182" s="381" t="s">
        <v>180</v>
      </c>
      <c r="D182" s="355">
        <v>0</v>
      </c>
      <c r="E182" s="355">
        <v>0</v>
      </c>
      <c r="F182" s="345">
        <v>0</v>
      </c>
      <c r="G182" s="369" t="e">
        <f t="shared" si="20"/>
        <v>#DIV/0!</v>
      </c>
      <c r="H182" s="346" t="e">
        <f>F182/E182*100</f>
        <v>#DIV/0!</v>
      </c>
      <c r="J182" s="125">
        <v>0</v>
      </c>
    </row>
    <row r="183" spans="2:10" s="4" customFormat="1" ht="52.5" customHeight="1" hidden="1" thickBot="1" thickTop="1">
      <c r="B183" s="350" t="s">
        <v>92</v>
      </c>
      <c r="C183" s="381" t="s">
        <v>179</v>
      </c>
      <c r="D183" s="355">
        <v>0</v>
      </c>
      <c r="E183" s="355">
        <v>0</v>
      </c>
      <c r="F183" s="345">
        <v>0</v>
      </c>
      <c r="G183" s="369" t="e">
        <f t="shared" si="20"/>
        <v>#DIV/0!</v>
      </c>
      <c r="H183" s="346" t="e">
        <f>F183/E183*100</f>
        <v>#DIV/0!</v>
      </c>
      <c r="J183" s="30">
        <v>0</v>
      </c>
    </row>
    <row r="184" spans="2:10" s="4" customFormat="1" ht="36" customHeight="1" hidden="1" thickBot="1">
      <c r="B184" s="350" t="s">
        <v>93</v>
      </c>
      <c r="C184" s="381" t="s">
        <v>62</v>
      </c>
      <c r="D184" s="355">
        <v>0</v>
      </c>
      <c r="E184" s="355">
        <v>0</v>
      </c>
      <c r="F184" s="345">
        <v>0</v>
      </c>
      <c r="G184" s="369" t="e">
        <f t="shared" si="20"/>
        <v>#DIV/0!</v>
      </c>
      <c r="H184" s="346" t="e">
        <f>F184/E184*100</f>
        <v>#DIV/0!</v>
      </c>
      <c r="J184" s="23">
        <v>0</v>
      </c>
    </row>
    <row r="185" spans="2:10" s="4" customFormat="1" ht="30" customHeight="1" hidden="1" thickBot="1" thickTop="1">
      <c r="B185" s="350" t="s">
        <v>94</v>
      </c>
      <c r="C185" s="381" t="s">
        <v>181</v>
      </c>
      <c r="D185" s="355">
        <f>D187+D189+D190</f>
        <v>54093.8</v>
      </c>
      <c r="E185" s="355">
        <f>E187+E189+E190</f>
        <v>40656.9</v>
      </c>
      <c r="F185" s="355">
        <f>F187+F189+F190</f>
        <v>35314.100000000006</v>
      </c>
      <c r="G185" s="369">
        <f t="shared" si="20"/>
        <v>65.28308234954838</v>
      </c>
      <c r="H185" s="369">
        <f>F185/E185*100</f>
        <v>86.85881117350316</v>
      </c>
      <c r="J185" s="131">
        <f>J187+J189+J190</f>
        <v>0</v>
      </c>
    </row>
    <row r="186" spans="2:10" s="4" customFormat="1" ht="27" hidden="1" thickBot="1">
      <c r="B186" s="350" t="s">
        <v>252</v>
      </c>
      <c r="C186" s="381" t="s">
        <v>182</v>
      </c>
      <c r="D186" s="355">
        <v>0</v>
      </c>
      <c r="E186" s="355">
        <v>0</v>
      </c>
      <c r="F186" s="345">
        <v>0</v>
      </c>
      <c r="G186" s="346" t="e">
        <f aca="true" t="shared" si="21" ref="G186:G191">F186/D186*100</f>
        <v>#DIV/0!</v>
      </c>
      <c r="H186" s="346"/>
      <c r="J186" s="116">
        <v>0</v>
      </c>
    </row>
    <row r="187" spans="2:10" s="4" customFormat="1" ht="27" customHeight="1" hidden="1" thickTop="1">
      <c r="B187" s="350" t="s">
        <v>95</v>
      </c>
      <c r="C187" s="381" t="s">
        <v>182</v>
      </c>
      <c r="D187" s="355">
        <v>25841.4</v>
      </c>
      <c r="E187" s="355">
        <v>14908.5</v>
      </c>
      <c r="F187" s="345">
        <v>25841.4</v>
      </c>
      <c r="G187" s="369">
        <f t="shared" si="21"/>
        <v>100</v>
      </c>
      <c r="H187" s="369">
        <f>F187/E187*100</f>
        <v>173.33333333333334</v>
      </c>
      <c r="J187" s="29">
        <v>0</v>
      </c>
    </row>
    <row r="188" spans="2:10" s="4" customFormat="1" ht="31.5" customHeight="1" hidden="1">
      <c r="B188" s="350" t="s">
        <v>96</v>
      </c>
      <c r="C188" s="381" t="s">
        <v>183</v>
      </c>
      <c r="D188" s="355">
        <v>0</v>
      </c>
      <c r="E188" s="355">
        <v>0</v>
      </c>
      <c r="F188" s="345">
        <v>0</v>
      </c>
      <c r="G188" s="346" t="e">
        <f t="shared" si="21"/>
        <v>#DIV/0!</v>
      </c>
      <c r="H188" s="346"/>
      <c r="J188" s="29">
        <v>0</v>
      </c>
    </row>
    <row r="189" spans="2:10" s="4" customFormat="1" ht="27" customHeight="1" hidden="1" thickBot="1">
      <c r="B189" s="350" t="s">
        <v>411</v>
      </c>
      <c r="C189" s="381" t="s">
        <v>184</v>
      </c>
      <c r="D189" s="355">
        <v>18779.7</v>
      </c>
      <c r="E189" s="355">
        <v>16275.7</v>
      </c>
      <c r="F189" s="345">
        <v>0</v>
      </c>
      <c r="G189" s="346">
        <f t="shared" si="21"/>
        <v>0</v>
      </c>
      <c r="H189" s="346"/>
      <c r="J189" s="29">
        <v>0</v>
      </c>
    </row>
    <row r="190" spans="2:10" s="259" customFormat="1" ht="26.25" customHeight="1" hidden="1" thickBot="1" thickTop="1">
      <c r="B190" s="350" t="s">
        <v>412</v>
      </c>
      <c r="C190" s="381" t="s">
        <v>387</v>
      </c>
      <c r="D190" s="355">
        <v>9472.7</v>
      </c>
      <c r="E190" s="355">
        <v>9472.7</v>
      </c>
      <c r="F190" s="345">
        <v>9472.7</v>
      </c>
      <c r="G190" s="369">
        <f t="shared" si="21"/>
        <v>100</v>
      </c>
      <c r="H190" s="369">
        <f>F190/E190*100</f>
        <v>100</v>
      </c>
      <c r="J190" s="28">
        <v>0</v>
      </c>
    </row>
    <row r="191" spans="2:10" s="4" customFormat="1" ht="33" customHeight="1" hidden="1" thickBot="1">
      <c r="B191" s="350" t="s">
        <v>97</v>
      </c>
      <c r="C191" s="351" t="s">
        <v>185</v>
      </c>
      <c r="D191" s="355">
        <f>D193+D194+D196+D197</f>
        <v>44137</v>
      </c>
      <c r="E191" s="355">
        <f>E193+E194+E196+E197</f>
        <v>35312</v>
      </c>
      <c r="F191" s="355">
        <f>F193+F194+F196+F197</f>
        <v>44137</v>
      </c>
      <c r="G191" s="346">
        <f t="shared" si="21"/>
        <v>100</v>
      </c>
      <c r="H191" s="346">
        <f>F191/E191*100</f>
        <v>124.99150430448573</v>
      </c>
      <c r="J191" s="25">
        <f>J193+J194+J196+J197</f>
        <v>8825</v>
      </c>
    </row>
    <row r="192" spans="2:10" s="4" customFormat="1" ht="33" customHeight="1" hidden="1" thickBot="1" thickTop="1">
      <c r="B192" s="350"/>
      <c r="C192" s="381" t="s">
        <v>186</v>
      </c>
      <c r="D192" s="355"/>
      <c r="E192" s="355"/>
      <c r="F192" s="347"/>
      <c r="G192" s="346"/>
      <c r="H192" s="346"/>
      <c r="J192" s="27"/>
    </row>
    <row r="193" spans="2:10" s="4" customFormat="1" ht="31.5" customHeight="1" hidden="1" thickTop="1">
      <c r="B193" s="350" t="s">
        <v>98</v>
      </c>
      <c r="C193" s="381" t="s">
        <v>63</v>
      </c>
      <c r="D193" s="355">
        <v>0</v>
      </c>
      <c r="E193" s="355">
        <v>0</v>
      </c>
      <c r="F193" s="345">
        <v>0</v>
      </c>
      <c r="G193" s="346" t="e">
        <f>F193/D193*100</f>
        <v>#DIV/0!</v>
      </c>
      <c r="H193" s="346" t="e">
        <f>F193/E193*100</f>
        <v>#DIV/0!</v>
      </c>
      <c r="J193" s="116">
        <v>0</v>
      </c>
    </row>
    <row r="194" spans="2:10" s="4" customFormat="1" ht="23.25" customHeight="1" hidden="1" thickBot="1" thickTop="1">
      <c r="B194" s="350" t="s">
        <v>99</v>
      </c>
      <c r="C194" s="381" t="s">
        <v>24</v>
      </c>
      <c r="D194" s="355">
        <v>44137</v>
      </c>
      <c r="E194" s="355">
        <v>35312</v>
      </c>
      <c r="F194" s="345">
        <v>44137</v>
      </c>
      <c r="G194" s="346">
        <f>F194/D194*100</f>
        <v>100</v>
      </c>
      <c r="H194" s="346">
        <f>F194/E194*100</f>
        <v>124.99150430448573</v>
      </c>
      <c r="J194" s="29">
        <v>8825</v>
      </c>
    </row>
    <row r="195" spans="2:10" s="4" customFormat="1" ht="12.75" customHeight="1" hidden="1" thickBot="1">
      <c r="B195" s="350" t="s">
        <v>100</v>
      </c>
      <c r="C195" s="381" t="s">
        <v>25</v>
      </c>
      <c r="D195" s="355" t="e">
        <f>E195+F195+#REF!+#REF!</f>
        <v>#REF!</v>
      </c>
      <c r="E195" s="355">
        <v>0</v>
      </c>
      <c r="F195" s="345"/>
      <c r="G195" s="346"/>
      <c r="H195" s="346"/>
      <c r="J195" s="27">
        <v>0</v>
      </c>
    </row>
    <row r="196" spans="2:10" s="4" customFormat="1" ht="27" hidden="1" thickBot="1">
      <c r="B196" s="350" t="s">
        <v>101</v>
      </c>
      <c r="C196" s="381" t="s">
        <v>64</v>
      </c>
      <c r="D196" s="355">
        <v>0</v>
      </c>
      <c r="E196" s="355">
        <v>0</v>
      </c>
      <c r="F196" s="345">
        <v>0</v>
      </c>
      <c r="G196" s="346"/>
      <c r="H196" s="346"/>
      <c r="J196" s="23">
        <v>0</v>
      </c>
    </row>
    <row r="197" spans="2:10" s="4" customFormat="1" ht="47.25" customHeight="1" hidden="1" thickBot="1">
      <c r="B197" s="350" t="s">
        <v>388</v>
      </c>
      <c r="C197" s="381" t="s">
        <v>389</v>
      </c>
      <c r="D197" s="355">
        <v>0</v>
      </c>
      <c r="E197" s="355">
        <v>0</v>
      </c>
      <c r="F197" s="345">
        <v>0</v>
      </c>
      <c r="G197" s="346" t="e">
        <f>F197/D197*100</f>
        <v>#DIV/0!</v>
      </c>
      <c r="H197" s="346" t="e">
        <f>F197/E197*100</f>
        <v>#DIV/0!</v>
      </c>
      <c r="J197" s="27">
        <v>0</v>
      </c>
    </row>
    <row r="198" spans="2:10" s="4" customFormat="1" ht="47.25" customHeight="1" hidden="1" thickBot="1">
      <c r="B198" s="350" t="s">
        <v>390</v>
      </c>
      <c r="C198" s="381" t="s">
        <v>391</v>
      </c>
      <c r="D198" s="355">
        <v>0</v>
      </c>
      <c r="E198" s="355">
        <v>0</v>
      </c>
      <c r="F198" s="345"/>
      <c r="G198" s="346"/>
      <c r="H198" s="346"/>
      <c r="J198" s="28">
        <v>0</v>
      </c>
    </row>
    <row r="199" spans="2:10" s="4" customFormat="1" ht="27" hidden="1" thickBot="1">
      <c r="B199" s="350" t="s">
        <v>392</v>
      </c>
      <c r="C199" s="351" t="s">
        <v>393</v>
      </c>
      <c r="D199" s="345">
        <v>0</v>
      </c>
      <c r="E199" s="355">
        <v>0</v>
      </c>
      <c r="F199" s="345">
        <v>0</v>
      </c>
      <c r="G199" s="346" t="e">
        <f>F199/D199*100</f>
        <v>#DIV/0!</v>
      </c>
      <c r="H199" s="346" t="e">
        <f>F199/E199*100</f>
        <v>#DIV/0!</v>
      </c>
      <c r="J199" s="125">
        <v>0</v>
      </c>
    </row>
    <row r="200" spans="2:10" s="4" customFormat="1" ht="58.5" customHeight="1" hidden="1" thickBot="1" thickTop="1">
      <c r="B200" s="350" t="s">
        <v>479</v>
      </c>
      <c r="C200" s="351" t="s">
        <v>480</v>
      </c>
      <c r="D200" s="345">
        <f>D201+D202</f>
        <v>3117.5</v>
      </c>
      <c r="E200" s="345">
        <f>E201+E202</f>
        <v>3117.5</v>
      </c>
      <c r="F200" s="345">
        <f>F201+F202</f>
        <v>3117.5</v>
      </c>
      <c r="G200" s="369">
        <f>F200/D200*100</f>
        <v>100</v>
      </c>
      <c r="H200" s="369">
        <f>F200/E200*100</f>
        <v>100</v>
      </c>
      <c r="J200" s="180">
        <f>SUM(J202:J203)</f>
        <v>0</v>
      </c>
    </row>
    <row r="201" spans="2:10" s="4" customFormat="1" ht="58.5" customHeight="1" hidden="1" thickBot="1" thickTop="1">
      <c r="B201" s="350" t="s">
        <v>508</v>
      </c>
      <c r="C201" s="351" t="s">
        <v>480</v>
      </c>
      <c r="D201" s="345">
        <v>1088.8</v>
      </c>
      <c r="E201" s="345">
        <v>1088.8</v>
      </c>
      <c r="F201" s="345">
        <v>1088.8</v>
      </c>
      <c r="G201" s="369">
        <f>F201/D201*100</f>
        <v>100</v>
      </c>
      <c r="H201" s="369">
        <f>F201/E201*100</f>
        <v>100</v>
      </c>
      <c r="J201" s="287"/>
    </row>
    <row r="202" spans="2:10" s="4" customFormat="1" ht="70.5" customHeight="1" hidden="1" thickBot="1" thickTop="1">
      <c r="B202" s="350" t="s">
        <v>481</v>
      </c>
      <c r="C202" s="351" t="s">
        <v>480</v>
      </c>
      <c r="D202" s="345">
        <v>2028.7</v>
      </c>
      <c r="E202" s="345">
        <v>2028.7</v>
      </c>
      <c r="F202" s="345">
        <v>2028.7</v>
      </c>
      <c r="G202" s="369">
        <f>F202/D202*100</f>
        <v>100</v>
      </c>
      <c r="H202" s="369">
        <f>F202/E202*100</f>
        <v>100</v>
      </c>
      <c r="J202" s="151">
        <v>0</v>
      </c>
    </row>
    <row r="203" spans="2:10" ht="39.75" hidden="1" thickBot="1">
      <c r="B203" s="350" t="s">
        <v>354</v>
      </c>
      <c r="C203" s="351" t="s">
        <v>355</v>
      </c>
      <c r="D203" s="345"/>
      <c r="E203" s="355"/>
      <c r="F203" s="345"/>
      <c r="G203" s="346"/>
      <c r="H203" s="346"/>
      <c r="J203" s="28"/>
    </row>
    <row r="204" spans="2:10" s="4" customFormat="1" ht="15.75" hidden="1" thickBot="1">
      <c r="B204" s="350" t="s">
        <v>353</v>
      </c>
      <c r="C204" s="351" t="s">
        <v>65</v>
      </c>
      <c r="D204" s="355">
        <f>SUM(D205:D212)</f>
        <v>19673.600000000002</v>
      </c>
      <c r="E204" s="355">
        <f>SUM(E205:E212)</f>
        <v>15401.3</v>
      </c>
      <c r="F204" s="355">
        <f>SUM(F205:F212)</f>
        <v>19220.600000000002</v>
      </c>
      <c r="G204" s="346">
        <f>F204/D204*100</f>
        <v>97.69742192582954</v>
      </c>
      <c r="H204" s="346">
        <f>F204/E204*100</f>
        <v>124.79855596605482</v>
      </c>
      <c r="J204" s="204">
        <f>SUM(J207:J212)</f>
        <v>205</v>
      </c>
    </row>
    <row r="205" spans="2:10" s="4" customFormat="1" ht="39.75" hidden="1" thickBot="1">
      <c r="B205" s="350" t="s">
        <v>396</v>
      </c>
      <c r="C205" s="374" t="s">
        <v>519</v>
      </c>
      <c r="D205" s="355">
        <v>8750</v>
      </c>
      <c r="E205" s="355">
        <v>8750</v>
      </c>
      <c r="F205" s="355">
        <v>8750</v>
      </c>
      <c r="G205" s="346">
        <f>F205/D205*100</f>
        <v>100</v>
      </c>
      <c r="H205" s="346">
        <f>F205/E205*100</f>
        <v>100</v>
      </c>
      <c r="J205" s="290"/>
    </row>
    <row r="206" spans="2:10" s="4" customFormat="1" ht="26.25" hidden="1" thickBot="1">
      <c r="B206" s="350" t="s">
        <v>394</v>
      </c>
      <c r="C206" s="351" t="s">
        <v>397</v>
      </c>
      <c r="D206" s="355">
        <v>0</v>
      </c>
      <c r="E206" s="355">
        <v>0</v>
      </c>
      <c r="F206" s="345">
        <v>0</v>
      </c>
      <c r="G206" s="346" t="e">
        <f>F206/D206*100</f>
        <v>#DIV/0!</v>
      </c>
      <c r="H206" s="346" t="e">
        <f>F206/E206*100</f>
        <v>#DIV/0!</v>
      </c>
      <c r="J206" s="205">
        <v>0</v>
      </c>
    </row>
    <row r="207" spans="2:10" s="4" customFormat="1" ht="13.5" hidden="1" thickBot="1">
      <c r="B207" s="350" t="s">
        <v>395</v>
      </c>
      <c r="C207" s="351" t="s">
        <v>398</v>
      </c>
      <c r="D207" s="355">
        <v>1241</v>
      </c>
      <c r="E207" s="355">
        <v>853</v>
      </c>
      <c r="F207" s="345">
        <v>788</v>
      </c>
      <c r="G207" s="346">
        <f>F207/D207*100</f>
        <v>63.497179693795324</v>
      </c>
      <c r="H207" s="346">
        <f>F207/E207*100</f>
        <v>92.37983587338803</v>
      </c>
      <c r="J207" s="206">
        <v>205</v>
      </c>
    </row>
    <row r="208" spans="2:10" ht="72.75" customHeight="1" hidden="1">
      <c r="B208" s="350" t="s">
        <v>396</v>
      </c>
      <c r="C208" s="351" t="s">
        <v>399</v>
      </c>
      <c r="D208" s="355">
        <v>0</v>
      </c>
      <c r="E208" s="355">
        <v>0</v>
      </c>
      <c r="F208" s="345">
        <v>0</v>
      </c>
      <c r="G208" s="346"/>
      <c r="H208" s="346"/>
      <c r="J208" s="206"/>
    </row>
    <row r="209" spans="2:10" ht="47.25" customHeight="1" hidden="1">
      <c r="B209" s="350" t="s">
        <v>448</v>
      </c>
      <c r="C209" s="351" t="s">
        <v>449</v>
      </c>
      <c r="D209" s="355">
        <v>0</v>
      </c>
      <c r="E209" s="355">
        <v>0</v>
      </c>
      <c r="F209" s="345">
        <v>0</v>
      </c>
      <c r="G209" s="346"/>
      <c r="H209" s="346"/>
      <c r="J209" s="206">
        <v>0</v>
      </c>
    </row>
    <row r="210" spans="2:10" ht="31.5" customHeight="1" hidden="1" thickBot="1">
      <c r="B210" s="350" t="s">
        <v>450</v>
      </c>
      <c r="C210" s="351" t="s">
        <v>451</v>
      </c>
      <c r="D210" s="355">
        <v>0</v>
      </c>
      <c r="E210" s="355">
        <v>0</v>
      </c>
      <c r="F210" s="345">
        <v>0</v>
      </c>
      <c r="G210" s="346"/>
      <c r="H210" s="346"/>
      <c r="J210" s="206">
        <v>0</v>
      </c>
    </row>
    <row r="211" spans="2:10" ht="30.75" customHeight="1" hidden="1" thickBot="1" thickTop="1">
      <c r="B211" s="350" t="s">
        <v>447</v>
      </c>
      <c r="C211" s="351" t="s">
        <v>438</v>
      </c>
      <c r="D211" s="355">
        <v>7028.9</v>
      </c>
      <c r="E211" s="355">
        <v>3395.9</v>
      </c>
      <c r="F211" s="345">
        <v>7028.9</v>
      </c>
      <c r="G211" s="346">
        <f aca="true" t="shared" si="22" ref="G211:G216">F211/D211*100</f>
        <v>100</v>
      </c>
      <c r="H211" s="346">
        <f aca="true" t="shared" si="23" ref="H211:H216">F211/E211*100</f>
        <v>206.98194882063663</v>
      </c>
      <c r="J211" s="206">
        <v>0</v>
      </c>
    </row>
    <row r="212" spans="2:10" ht="30.75" customHeight="1" hidden="1" thickBot="1" thickTop="1">
      <c r="B212" s="350" t="s">
        <v>488</v>
      </c>
      <c r="C212" s="351" t="s">
        <v>489</v>
      </c>
      <c r="D212" s="355">
        <v>2653.7</v>
      </c>
      <c r="E212" s="355">
        <v>2402.4</v>
      </c>
      <c r="F212" s="345">
        <v>2653.7</v>
      </c>
      <c r="G212" s="346">
        <f t="shared" si="22"/>
        <v>100</v>
      </c>
      <c r="H212" s="346">
        <f t="shared" si="23"/>
        <v>110.46037296037295</v>
      </c>
      <c r="J212" s="207">
        <v>0</v>
      </c>
    </row>
    <row r="213" spans="2:10" ht="15" thickBot="1">
      <c r="B213" s="366" t="s">
        <v>102</v>
      </c>
      <c r="C213" s="382" t="s">
        <v>543</v>
      </c>
      <c r="D213" s="394">
        <f>D214+D217+D222+D223+D224+D228+D246+D250+D253+D257+D260+D221</f>
        <v>662118.6999999998</v>
      </c>
      <c r="E213" s="394">
        <f>E214+E217+E222+E223+E224+E228+E246+E250+E253+E257+E260+E221</f>
        <v>463550.7</v>
      </c>
      <c r="F213" s="394">
        <f>F214+F217+F222+F223+F224+F228+F246+F250+F253+F257+F260+F221</f>
        <v>477640.80000000005</v>
      </c>
      <c r="G213" s="346">
        <f t="shared" si="22"/>
        <v>72.13824349017784</v>
      </c>
      <c r="H213" s="346">
        <f t="shared" si="23"/>
        <v>103.03960278778568</v>
      </c>
      <c r="J213" s="203" t="e">
        <f>J217+J221+J222+J223+J224+J227+J228+J246+J250+#REF!+J247+J253+J255</f>
        <v>#REF!</v>
      </c>
    </row>
    <row r="214" spans="2:10" ht="33.75" customHeight="1" hidden="1" thickBot="1">
      <c r="B214" s="350" t="s">
        <v>523</v>
      </c>
      <c r="C214" s="395" t="s">
        <v>524</v>
      </c>
      <c r="D214" s="353">
        <f>D215+D216</f>
        <v>306.8</v>
      </c>
      <c r="E214" s="353">
        <f>E215+E216</f>
        <v>234.8</v>
      </c>
      <c r="F214" s="353">
        <f>F215+F216</f>
        <v>234.8</v>
      </c>
      <c r="G214" s="346">
        <f t="shared" si="22"/>
        <v>76.53194263363756</v>
      </c>
      <c r="H214" s="346">
        <f t="shared" si="23"/>
        <v>100</v>
      </c>
      <c r="J214" s="28">
        <v>0</v>
      </c>
    </row>
    <row r="215" spans="2:10" ht="33.75" customHeight="1" hidden="1" thickBot="1">
      <c r="B215" s="350" t="s">
        <v>525</v>
      </c>
      <c r="C215" s="395" t="s">
        <v>524</v>
      </c>
      <c r="D215" s="353">
        <v>69.8</v>
      </c>
      <c r="E215" s="353">
        <v>69.8</v>
      </c>
      <c r="F215" s="354">
        <v>69.8</v>
      </c>
      <c r="G215" s="346">
        <f t="shared" si="22"/>
        <v>100</v>
      </c>
      <c r="H215" s="346">
        <f t="shared" si="23"/>
        <v>100</v>
      </c>
      <c r="J215" s="28"/>
    </row>
    <row r="216" spans="2:10" ht="33.75" customHeight="1" hidden="1" thickBot="1">
      <c r="B216" s="350" t="s">
        <v>526</v>
      </c>
      <c r="C216" s="395" t="s">
        <v>524</v>
      </c>
      <c r="D216" s="353">
        <v>237</v>
      </c>
      <c r="E216" s="353">
        <v>165</v>
      </c>
      <c r="F216" s="354">
        <v>165</v>
      </c>
      <c r="G216" s="346">
        <f t="shared" si="22"/>
        <v>69.62025316455697</v>
      </c>
      <c r="H216" s="346">
        <f t="shared" si="23"/>
        <v>100</v>
      </c>
      <c r="J216" s="28"/>
    </row>
    <row r="217" spans="2:10" ht="30" customHeight="1" hidden="1" thickBot="1">
      <c r="B217" s="350" t="s">
        <v>103</v>
      </c>
      <c r="C217" s="351" t="s">
        <v>138</v>
      </c>
      <c r="D217" s="355">
        <f>D219+D220</f>
        <v>3095.8</v>
      </c>
      <c r="E217" s="355">
        <f>E219+E220</f>
        <v>2436.4</v>
      </c>
      <c r="F217" s="355">
        <f>F219+F220</f>
        <v>2962.4</v>
      </c>
      <c r="G217" s="346">
        <f aca="true" t="shared" si="24" ref="G217:G254">F217/D217*100</f>
        <v>95.69093610698364</v>
      </c>
      <c r="H217" s="346">
        <f aca="true" t="shared" si="25" ref="H217:H241">F217/E217*100</f>
        <v>121.58923001149236</v>
      </c>
      <c r="J217" s="25">
        <f>J219+J220</f>
        <v>774.4</v>
      </c>
    </row>
    <row r="218" spans="2:10" ht="29.25" customHeight="1" hidden="1" thickBot="1">
      <c r="B218" s="350" t="s">
        <v>498</v>
      </c>
      <c r="C218" s="351" t="s">
        <v>499</v>
      </c>
      <c r="D218" s="355"/>
      <c r="E218" s="355"/>
      <c r="F218" s="355">
        <v>0</v>
      </c>
      <c r="G218" s="346"/>
      <c r="H218" s="346"/>
      <c r="J218" s="28"/>
    </row>
    <row r="219" spans="2:11" ht="30.75" customHeight="1" hidden="1" thickTop="1">
      <c r="B219" s="350" t="s">
        <v>136</v>
      </c>
      <c r="C219" s="351" t="s">
        <v>66</v>
      </c>
      <c r="D219" s="355">
        <v>2294</v>
      </c>
      <c r="E219" s="355">
        <v>1835</v>
      </c>
      <c r="F219" s="345">
        <v>2294</v>
      </c>
      <c r="G219" s="346">
        <f t="shared" si="24"/>
        <v>100</v>
      </c>
      <c r="H219" s="346">
        <f t="shared" si="25"/>
        <v>125.01362397820164</v>
      </c>
      <c r="J219" s="139">
        <v>574</v>
      </c>
      <c r="K219" s="230"/>
    </row>
    <row r="220" spans="2:10" s="4" customFormat="1" ht="35.25" customHeight="1" hidden="1" thickBot="1">
      <c r="B220" s="350" t="s">
        <v>137</v>
      </c>
      <c r="C220" s="351" t="s">
        <v>67</v>
      </c>
      <c r="D220" s="355">
        <v>801.8</v>
      </c>
      <c r="E220" s="355">
        <v>601.4</v>
      </c>
      <c r="F220" s="345">
        <v>668.4</v>
      </c>
      <c r="G220" s="346">
        <f t="shared" si="24"/>
        <v>83.36243452232478</v>
      </c>
      <c r="H220" s="346">
        <f t="shared" si="25"/>
        <v>111.1406717658796</v>
      </c>
      <c r="J220" s="140">
        <v>200.4</v>
      </c>
    </row>
    <row r="221" spans="2:10" s="4" customFormat="1" ht="44.25" customHeight="1" hidden="1" thickBot="1">
      <c r="B221" s="350" t="s">
        <v>520</v>
      </c>
      <c r="C221" s="351" t="s">
        <v>68</v>
      </c>
      <c r="D221" s="355">
        <v>2.2</v>
      </c>
      <c r="E221" s="355">
        <v>2.2</v>
      </c>
      <c r="F221" s="345">
        <v>2.2</v>
      </c>
      <c r="G221" s="346">
        <f t="shared" si="24"/>
        <v>100</v>
      </c>
      <c r="H221" s="346">
        <f t="shared" si="25"/>
        <v>100</v>
      </c>
      <c r="J221" s="27">
        <v>0</v>
      </c>
    </row>
    <row r="222" spans="2:10" s="4" customFormat="1" ht="39" customHeight="1" hidden="1" thickBot="1">
      <c r="B222" s="350" t="s">
        <v>348</v>
      </c>
      <c r="C222" s="351" t="s">
        <v>69</v>
      </c>
      <c r="D222" s="355">
        <v>2173</v>
      </c>
      <c r="E222" s="355">
        <v>1635</v>
      </c>
      <c r="F222" s="345">
        <v>1904</v>
      </c>
      <c r="G222" s="346">
        <f t="shared" si="24"/>
        <v>87.62080073630925</v>
      </c>
      <c r="H222" s="346">
        <f t="shared" si="25"/>
        <v>116.4525993883792</v>
      </c>
      <c r="J222" s="23">
        <v>549</v>
      </c>
    </row>
    <row r="223" spans="2:10" s="4" customFormat="1" ht="46.5" customHeight="1" hidden="1" thickBot="1">
      <c r="B223" s="350" t="s">
        <v>347</v>
      </c>
      <c r="C223" s="351" t="s">
        <v>70</v>
      </c>
      <c r="D223" s="355">
        <v>560.4</v>
      </c>
      <c r="E223" s="355">
        <v>390</v>
      </c>
      <c r="F223" s="345">
        <v>281.6</v>
      </c>
      <c r="G223" s="346">
        <f t="shared" si="24"/>
        <v>50.249821556031414</v>
      </c>
      <c r="H223" s="346">
        <f t="shared" si="25"/>
        <v>72.2051282051282</v>
      </c>
      <c r="J223" s="28">
        <v>105</v>
      </c>
    </row>
    <row r="224" spans="2:10" s="4" customFormat="1" ht="39.75" customHeight="1" hidden="1" thickBot="1">
      <c r="B224" s="350" t="s">
        <v>104</v>
      </c>
      <c r="C224" s="374" t="s">
        <v>154</v>
      </c>
      <c r="D224" s="355">
        <f>D225+D226</f>
        <v>8324.3</v>
      </c>
      <c r="E224" s="355">
        <f>E225+E226</f>
        <v>6311</v>
      </c>
      <c r="F224" s="355">
        <f>F225+F226</f>
        <v>6759</v>
      </c>
      <c r="G224" s="346">
        <f t="shared" si="24"/>
        <v>81.19601648186635</v>
      </c>
      <c r="H224" s="346">
        <f t="shared" si="25"/>
        <v>107.09871652669942</v>
      </c>
      <c r="J224" s="25">
        <f>J225+J226</f>
        <v>1345</v>
      </c>
    </row>
    <row r="225" spans="2:10" s="4" customFormat="1" ht="28.5" customHeight="1" hidden="1" thickBot="1" thickTop="1">
      <c r="B225" s="350" t="s">
        <v>313</v>
      </c>
      <c r="C225" s="374" t="s">
        <v>155</v>
      </c>
      <c r="D225" s="345">
        <v>4040.3</v>
      </c>
      <c r="E225" s="355">
        <v>3173</v>
      </c>
      <c r="F225" s="345">
        <v>3173</v>
      </c>
      <c r="G225" s="346">
        <f>F225/D225*100</f>
        <v>78.53377224463529</v>
      </c>
      <c r="H225" s="346">
        <f>F225/E225*100</f>
        <v>100</v>
      </c>
      <c r="J225" s="139">
        <v>0</v>
      </c>
    </row>
    <row r="226" spans="2:10" s="4" customFormat="1" ht="24" customHeight="1" hidden="1" thickBot="1">
      <c r="B226" s="350" t="s">
        <v>314</v>
      </c>
      <c r="C226" s="374" t="s">
        <v>156</v>
      </c>
      <c r="D226" s="345">
        <v>4284</v>
      </c>
      <c r="E226" s="355">
        <v>3138</v>
      </c>
      <c r="F226" s="345">
        <v>3586</v>
      </c>
      <c r="G226" s="346">
        <f t="shared" si="24"/>
        <v>83.70681605975724</v>
      </c>
      <c r="H226" s="346">
        <f t="shared" si="25"/>
        <v>114.27660930529</v>
      </c>
      <c r="J226" s="141">
        <v>1345</v>
      </c>
    </row>
    <row r="227" spans="2:10" ht="33" customHeight="1" hidden="1" thickBot="1">
      <c r="B227" s="350" t="s">
        <v>139</v>
      </c>
      <c r="C227" s="351" t="s">
        <v>157</v>
      </c>
      <c r="D227" s="345">
        <v>0</v>
      </c>
      <c r="E227" s="345">
        <v>0</v>
      </c>
      <c r="F227" s="345">
        <v>0</v>
      </c>
      <c r="G227" s="346" t="e">
        <f t="shared" si="24"/>
        <v>#DIV/0!</v>
      </c>
      <c r="H227" s="346" t="e">
        <f t="shared" si="25"/>
        <v>#DIV/0!</v>
      </c>
      <c r="J227" s="126">
        <v>0</v>
      </c>
    </row>
    <row r="228" spans="2:10" ht="33" customHeight="1" hidden="1" thickBot="1">
      <c r="B228" s="350" t="s">
        <v>105</v>
      </c>
      <c r="C228" s="351" t="s">
        <v>71</v>
      </c>
      <c r="D228" s="345">
        <f>SUM(D229:D245)</f>
        <v>586959.4999999999</v>
      </c>
      <c r="E228" s="345">
        <f>SUM(E229:E245)</f>
        <v>394148.6</v>
      </c>
      <c r="F228" s="345">
        <f>SUM(F229:F245)</f>
        <v>407099.60000000003</v>
      </c>
      <c r="G228" s="346">
        <f t="shared" si="24"/>
        <v>69.35735770525908</v>
      </c>
      <c r="H228" s="346">
        <f t="shared" si="25"/>
        <v>103.28581656766002</v>
      </c>
      <c r="J228" s="113">
        <f>SUM(J229:J245)</f>
        <v>112228.29999999999</v>
      </c>
    </row>
    <row r="229" spans="2:10" ht="42" customHeight="1" hidden="1" thickTop="1">
      <c r="B229" s="350" t="s">
        <v>106</v>
      </c>
      <c r="C229" s="351" t="s">
        <v>72</v>
      </c>
      <c r="D229" s="345">
        <v>219</v>
      </c>
      <c r="E229" s="355">
        <v>197</v>
      </c>
      <c r="F229" s="345">
        <v>219</v>
      </c>
      <c r="G229" s="346">
        <f t="shared" si="24"/>
        <v>100</v>
      </c>
      <c r="H229" s="346">
        <f t="shared" si="25"/>
        <v>111.16751269035532</v>
      </c>
      <c r="J229" s="139">
        <v>173</v>
      </c>
    </row>
    <row r="230" spans="2:10" ht="31.5" customHeight="1" hidden="1">
      <c r="B230" s="350" t="s">
        <v>107</v>
      </c>
      <c r="C230" s="351" t="s">
        <v>73</v>
      </c>
      <c r="D230" s="345">
        <v>378016</v>
      </c>
      <c r="E230" s="355">
        <v>249129</v>
      </c>
      <c r="F230" s="345">
        <v>274434.1</v>
      </c>
      <c r="G230" s="346">
        <f t="shared" si="24"/>
        <v>72.59854080250571</v>
      </c>
      <c r="H230" s="346">
        <f t="shared" si="25"/>
        <v>110.15742848082719</v>
      </c>
      <c r="J230" s="142">
        <v>67975</v>
      </c>
    </row>
    <row r="231" spans="2:10" ht="29.25" customHeight="1" hidden="1">
      <c r="B231" s="350" t="s">
        <v>108</v>
      </c>
      <c r="C231" s="351" t="s">
        <v>78</v>
      </c>
      <c r="D231" s="345">
        <v>4033</v>
      </c>
      <c r="E231" s="355">
        <v>4033</v>
      </c>
      <c r="F231" s="345">
        <v>4033</v>
      </c>
      <c r="G231" s="346">
        <f t="shared" si="24"/>
        <v>100</v>
      </c>
      <c r="H231" s="346">
        <f t="shared" si="25"/>
        <v>100</v>
      </c>
      <c r="J231" s="142">
        <v>0</v>
      </c>
    </row>
    <row r="232" spans="2:10" ht="18.75" customHeight="1" hidden="1">
      <c r="B232" s="350" t="s">
        <v>109</v>
      </c>
      <c r="C232" s="350" t="s">
        <v>174</v>
      </c>
      <c r="D232" s="345">
        <v>12672.3</v>
      </c>
      <c r="E232" s="355">
        <v>6179.3</v>
      </c>
      <c r="F232" s="345">
        <v>12672.3</v>
      </c>
      <c r="G232" s="346">
        <f t="shared" si="24"/>
        <v>100</v>
      </c>
      <c r="H232" s="346">
        <f t="shared" si="25"/>
        <v>205.0766268023886</v>
      </c>
      <c r="J232" s="143">
        <v>2141</v>
      </c>
    </row>
    <row r="233" spans="2:10" ht="27.75" customHeight="1" hidden="1">
      <c r="B233" s="350" t="s">
        <v>110</v>
      </c>
      <c r="C233" s="351" t="s">
        <v>175</v>
      </c>
      <c r="D233" s="345">
        <v>9079</v>
      </c>
      <c r="E233" s="355">
        <v>6816</v>
      </c>
      <c r="F233" s="345">
        <v>9079</v>
      </c>
      <c r="G233" s="346">
        <f t="shared" si="24"/>
        <v>100</v>
      </c>
      <c r="H233" s="346">
        <f t="shared" si="25"/>
        <v>133.2012910798122</v>
      </c>
      <c r="J233" s="144">
        <v>2727.4</v>
      </c>
    </row>
    <row r="234" spans="2:10" s="4" customFormat="1" ht="41.25" customHeight="1" hidden="1">
      <c r="B234" s="350" t="s">
        <v>111</v>
      </c>
      <c r="C234" s="351" t="s">
        <v>74</v>
      </c>
      <c r="D234" s="355">
        <v>96434.9</v>
      </c>
      <c r="E234" s="355">
        <v>61933</v>
      </c>
      <c r="F234" s="345">
        <v>36309.4</v>
      </c>
      <c r="G234" s="346">
        <f t="shared" si="24"/>
        <v>37.651721524054054</v>
      </c>
      <c r="H234" s="369">
        <f t="shared" si="25"/>
        <v>58.62690326643308</v>
      </c>
      <c r="J234" s="142">
        <v>17433</v>
      </c>
    </row>
    <row r="235" spans="2:10" s="4" customFormat="1" ht="28.5" customHeight="1" hidden="1">
      <c r="B235" s="350" t="s">
        <v>112</v>
      </c>
      <c r="C235" s="351" t="s">
        <v>75</v>
      </c>
      <c r="D235" s="345">
        <v>1119.7</v>
      </c>
      <c r="E235" s="355">
        <v>829.2</v>
      </c>
      <c r="F235" s="345">
        <v>1098</v>
      </c>
      <c r="G235" s="346">
        <f t="shared" si="24"/>
        <v>98.06198088773779</v>
      </c>
      <c r="H235" s="346">
        <f t="shared" si="25"/>
        <v>132.41678726483357</v>
      </c>
      <c r="J235" s="144">
        <v>392</v>
      </c>
    </row>
    <row r="236" spans="2:10" s="4" customFormat="1" ht="26.25" hidden="1" thickBot="1">
      <c r="B236" s="350" t="s">
        <v>113</v>
      </c>
      <c r="C236" s="351" t="s">
        <v>76</v>
      </c>
      <c r="D236" s="345">
        <v>4219</v>
      </c>
      <c r="E236" s="355">
        <v>3700.5</v>
      </c>
      <c r="F236" s="345">
        <v>3700.5</v>
      </c>
      <c r="G236" s="346">
        <f t="shared" si="24"/>
        <v>87.71035790471676</v>
      </c>
      <c r="H236" s="346">
        <f t="shared" si="25"/>
        <v>100</v>
      </c>
      <c r="J236" s="142">
        <v>1700</v>
      </c>
    </row>
    <row r="237" spans="2:10" s="4" customFormat="1" ht="30.75" customHeight="1" hidden="1">
      <c r="B237" s="350" t="s">
        <v>114</v>
      </c>
      <c r="C237" s="381" t="s">
        <v>77</v>
      </c>
      <c r="D237" s="345">
        <v>442</v>
      </c>
      <c r="E237" s="355">
        <v>233</v>
      </c>
      <c r="F237" s="345">
        <v>442</v>
      </c>
      <c r="G237" s="346">
        <f t="shared" si="24"/>
        <v>100</v>
      </c>
      <c r="H237" s="346">
        <f t="shared" si="25"/>
        <v>189.69957081545064</v>
      </c>
      <c r="J237" s="144">
        <v>111</v>
      </c>
    </row>
    <row r="238" spans="2:10" s="4" customFormat="1" ht="51.75" hidden="1" thickBot="1">
      <c r="B238" s="350" t="s">
        <v>115</v>
      </c>
      <c r="C238" s="351" t="s">
        <v>162</v>
      </c>
      <c r="D238" s="345">
        <v>29892</v>
      </c>
      <c r="E238" s="355">
        <v>22422</v>
      </c>
      <c r="F238" s="345">
        <v>24908</v>
      </c>
      <c r="G238" s="346">
        <f t="shared" si="24"/>
        <v>83.3266425799545</v>
      </c>
      <c r="H238" s="346">
        <f t="shared" si="25"/>
        <v>111.0873249487111</v>
      </c>
      <c r="J238" s="142">
        <v>7474</v>
      </c>
    </row>
    <row r="239" spans="2:10" s="4" customFormat="1" ht="40.5" customHeight="1" hidden="1">
      <c r="B239" s="350" t="s">
        <v>116</v>
      </c>
      <c r="C239" s="351" t="s">
        <v>161</v>
      </c>
      <c r="D239" s="355">
        <v>1587</v>
      </c>
      <c r="E239" s="355">
        <v>1035</v>
      </c>
      <c r="F239" s="345">
        <v>785</v>
      </c>
      <c r="G239" s="346">
        <f t="shared" si="24"/>
        <v>49.464398235664774</v>
      </c>
      <c r="H239" s="346">
        <f t="shared" si="25"/>
        <v>75.84541062801932</v>
      </c>
      <c r="J239" s="142">
        <v>305</v>
      </c>
    </row>
    <row r="240" spans="2:10" s="4" customFormat="1" ht="26.25" hidden="1" thickBot="1">
      <c r="B240" s="350" t="s">
        <v>117</v>
      </c>
      <c r="C240" s="351" t="s">
        <v>80</v>
      </c>
      <c r="D240" s="355">
        <v>3427.6</v>
      </c>
      <c r="E240" s="355">
        <v>2750</v>
      </c>
      <c r="F240" s="345">
        <v>2975.9</v>
      </c>
      <c r="G240" s="346">
        <f t="shared" si="24"/>
        <v>86.82168281012954</v>
      </c>
      <c r="H240" s="346">
        <f t="shared" si="25"/>
        <v>108.21454545454546</v>
      </c>
      <c r="J240" s="142">
        <v>791.5</v>
      </c>
    </row>
    <row r="241" spans="2:10" s="4" customFormat="1" ht="39" customHeight="1" hidden="1">
      <c r="B241" s="350" t="s">
        <v>410</v>
      </c>
      <c r="C241" s="351" t="s">
        <v>400</v>
      </c>
      <c r="D241" s="355">
        <v>23277</v>
      </c>
      <c r="E241" s="355">
        <v>18621.6</v>
      </c>
      <c r="F241" s="345">
        <v>20173.4</v>
      </c>
      <c r="G241" s="346">
        <f t="shared" si="24"/>
        <v>86.66666666666667</v>
      </c>
      <c r="H241" s="346">
        <f t="shared" si="25"/>
        <v>108.33333333333334</v>
      </c>
      <c r="J241" s="144">
        <v>4655.4</v>
      </c>
    </row>
    <row r="242" spans="2:10" ht="36.75" customHeight="1" hidden="1" thickBot="1">
      <c r="B242" s="350" t="s">
        <v>118</v>
      </c>
      <c r="C242" s="351" t="s">
        <v>81</v>
      </c>
      <c r="D242" s="355">
        <v>743</v>
      </c>
      <c r="E242" s="355">
        <v>743</v>
      </c>
      <c r="F242" s="345">
        <v>743</v>
      </c>
      <c r="G242" s="346">
        <f>F242/D242*100</f>
        <v>100</v>
      </c>
      <c r="H242" s="346">
        <f>F242/E242*100</f>
        <v>100</v>
      </c>
      <c r="J242" s="142">
        <v>0</v>
      </c>
    </row>
    <row r="243" spans="2:10" ht="28.5" customHeight="1" hidden="1" thickBot="1">
      <c r="B243" s="350" t="s">
        <v>29</v>
      </c>
      <c r="C243" s="351" t="s">
        <v>349</v>
      </c>
      <c r="D243" s="355">
        <v>16935</v>
      </c>
      <c r="E243" s="355">
        <v>11261</v>
      </c>
      <c r="F243" s="345">
        <v>11261</v>
      </c>
      <c r="G243" s="346">
        <f t="shared" si="24"/>
        <v>66.49542367877177</v>
      </c>
      <c r="H243" s="346">
        <f aca="true" t="shared" si="26" ref="H243:H260">F243/E243*100</f>
        <v>100</v>
      </c>
      <c r="J243" s="202">
        <v>5680</v>
      </c>
    </row>
    <row r="244" spans="2:10" ht="28.5" customHeight="1" hidden="1">
      <c r="B244" s="350" t="s">
        <v>421</v>
      </c>
      <c r="C244" s="351" t="s">
        <v>422</v>
      </c>
      <c r="D244" s="355">
        <v>2607</v>
      </c>
      <c r="E244" s="355">
        <v>2010</v>
      </c>
      <c r="F244" s="345">
        <v>2010</v>
      </c>
      <c r="G244" s="346">
        <f t="shared" si="24"/>
        <v>77.10011507479861</v>
      </c>
      <c r="H244" s="346">
        <f t="shared" si="26"/>
        <v>100</v>
      </c>
      <c r="J244" s="202">
        <v>670</v>
      </c>
    </row>
    <row r="245" spans="2:10" ht="28.5" customHeight="1" hidden="1" thickBot="1">
      <c r="B245" s="350" t="s">
        <v>486</v>
      </c>
      <c r="C245" s="351" t="s">
        <v>487</v>
      </c>
      <c r="D245" s="355">
        <v>2256</v>
      </c>
      <c r="E245" s="355">
        <v>2256</v>
      </c>
      <c r="F245" s="345">
        <v>2256</v>
      </c>
      <c r="G245" s="346">
        <f>F245/D245*100</f>
        <v>100</v>
      </c>
      <c r="H245" s="346">
        <f t="shared" si="26"/>
        <v>100</v>
      </c>
      <c r="J245" s="22">
        <v>0</v>
      </c>
    </row>
    <row r="246" spans="2:11" ht="59.25" customHeight="1" hidden="1" thickBot="1">
      <c r="B246" s="350" t="s">
        <v>378</v>
      </c>
      <c r="C246" s="351" t="s">
        <v>258</v>
      </c>
      <c r="D246" s="345">
        <v>38882.2</v>
      </c>
      <c r="E246" s="355">
        <v>38882.2</v>
      </c>
      <c r="F246" s="345">
        <v>38882.2</v>
      </c>
      <c r="G246" s="346">
        <f t="shared" si="24"/>
        <v>100</v>
      </c>
      <c r="H246" s="346">
        <f t="shared" si="26"/>
        <v>100</v>
      </c>
      <c r="J246" s="27">
        <v>8748.7</v>
      </c>
      <c r="K246" s="230"/>
    </row>
    <row r="247" spans="2:10" ht="44.25" customHeight="1" hidden="1" thickBot="1">
      <c r="B247" s="350" t="s">
        <v>366</v>
      </c>
      <c r="C247" s="351" t="s">
        <v>82</v>
      </c>
      <c r="D247" s="355">
        <f>D248+D249</f>
        <v>0</v>
      </c>
      <c r="E247" s="355">
        <f>E248+E249</f>
        <v>0</v>
      </c>
      <c r="F247" s="355">
        <f>F248+F249</f>
        <v>0</v>
      </c>
      <c r="G247" s="346" t="e">
        <f t="shared" si="24"/>
        <v>#DIV/0!</v>
      </c>
      <c r="H247" s="346" t="e">
        <f t="shared" si="26"/>
        <v>#DIV/0!</v>
      </c>
      <c r="J247" s="21">
        <f>J248+J249</f>
        <v>0</v>
      </c>
    </row>
    <row r="248" spans="2:10" ht="32.25" customHeight="1" hidden="1" thickTop="1">
      <c r="B248" s="350" t="s">
        <v>315</v>
      </c>
      <c r="C248" s="351" t="s">
        <v>0</v>
      </c>
      <c r="D248" s="355">
        <v>0</v>
      </c>
      <c r="E248" s="355">
        <v>0</v>
      </c>
      <c r="F248" s="345">
        <v>0</v>
      </c>
      <c r="G248" s="346" t="e">
        <f t="shared" si="24"/>
        <v>#DIV/0!</v>
      </c>
      <c r="H248" s="346" t="e">
        <f t="shared" si="26"/>
        <v>#DIV/0!</v>
      </c>
      <c r="J248" s="26">
        <v>0</v>
      </c>
    </row>
    <row r="249" spans="2:10" ht="55.5" customHeight="1" hidden="1" thickBot="1">
      <c r="B249" s="350" t="s">
        <v>367</v>
      </c>
      <c r="C249" s="351" t="s">
        <v>1</v>
      </c>
      <c r="D249" s="355">
        <v>0</v>
      </c>
      <c r="E249" s="355">
        <v>0</v>
      </c>
      <c r="F249" s="345">
        <v>0</v>
      </c>
      <c r="G249" s="346" t="e">
        <f t="shared" si="24"/>
        <v>#DIV/0!</v>
      </c>
      <c r="H249" s="346" t="e">
        <f t="shared" si="26"/>
        <v>#DIV/0!</v>
      </c>
      <c r="J249" s="145">
        <v>0</v>
      </c>
    </row>
    <row r="250" spans="2:10" ht="50.25" customHeight="1" hidden="1">
      <c r="B250" s="350" t="s">
        <v>119</v>
      </c>
      <c r="C250" s="351" t="s">
        <v>83</v>
      </c>
      <c r="D250" s="345">
        <f>D251+D252</f>
        <v>3525</v>
      </c>
      <c r="E250" s="345">
        <f>E251+E252</f>
        <v>2367</v>
      </c>
      <c r="F250" s="345">
        <f>F251+F252</f>
        <v>2450</v>
      </c>
      <c r="G250" s="346">
        <f t="shared" si="24"/>
        <v>69.50354609929079</v>
      </c>
      <c r="H250" s="346">
        <f t="shared" si="26"/>
        <v>103.50654837346853</v>
      </c>
      <c r="J250" s="137">
        <f>J251+J252</f>
        <v>845</v>
      </c>
    </row>
    <row r="251" spans="2:10" ht="40.5" customHeight="1" hidden="1">
      <c r="B251" s="350" t="s">
        <v>369</v>
      </c>
      <c r="C251" s="351" t="s">
        <v>84</v>
      </c>
      <c r="D251" s="345">
        <v>0</v>
      </c>
      <c r="E251" s="345">
        <v>0</v>
      </c>
      <c r="F251" s="345">
        <v>0</v>
      </c>
      <c r="G251" s="346" t="e">
        <f t="shared" si="24"/>
        <v>#DIV/0!</v>
      </c>
      <c r="H251" s="346" t="e">
        <f t="shared" si="26"/>
        <v>#DIV/0!</v>
      </c>
      <c r="J251" s="24">
        <v>0</v>
      </c>
    </row>
    <row r="252" spans="2:10" ht="39.75" customHeight="1" hidden="1">
      <c r="B252" s="350" t="s">
        <v>368</v>
      </c>
      <c r="C252" s="351" t="s">
        <v>85</v>
      </c>
      <c r="D252" s="345">
        <v>3525</v>
      </c>
      <c r="E252" s="345">
        <v>2367</v>
      </c>
      <c r="F252" s="345">
        <v>2450</v>
      </c>
      <c r="G252" s="346">
        <f t="shared" si="24"/>
        <v>69.50354609929079</v>
      </c>
      <c r="H252" s="346">
        <f t="shared" si="26"/>
        <v>103.50654837346853</v>
      </c>
      <c r="J252" s="154">
        <v>845</v>
      </c>
    </row>
    <row r="253" spans="2:10" ht="39.75" customHeight="1" hidden="1">
      <c r="B253" s="350" t="s">
        <v>441</v>
      </c>
      <c r="C253" s="351" t="s">
        <v>442</v>
      </c>
      <c r="D253" s="345">
        <f>D254+D256</f>
        <v>3781</v>
      </c>
      <c r="E253" s="345">
        <f>E256</f>
        <v>2635</v>
      </c>
      <c r="F253" s="345">
        <f>F256</f>
        <v>2556.5</v>
      </c>
      <c r="G253" s="346">
        <f t="shared" si="24"/>
        <v>67.61438772811425</v>
      </c>
      <c r="H253" s="346">
        <f t="shared" si="26"/>
        <v>97.02087286527514</v>
      </c>
      <c r="J253" s="155">
        <v>626</v>
      </c>
    </row>
    <row r="254" spans="2:10" ht="39.75" customHeight="1" hidden="1">
      <c r="B254" s="350" t="s">
        <v>431</v>
      </c>
      <c r="C254" s="351" t="s">
        <v>432</v>
      </c>
      <c r="D254" s="345">
        <v>0</v>
      </c>
      <c r="E254" s="345">
        <v>0</v>
      </c>
      <c r="F254" s="345">
        <v>0</v>
      </c>
      <c r="G254" s="346" t="e">
        <f t="shared" si="24"/>
        <v>#DIV/0!</v>
      </c>
      <c r="H254" s="346" t="e">
        <f t="shared" si="26"/>
        <v>#DIV/0!</v>
      </c>
      <c r="J254" s="152">
        <v>0</v>
      </c>
    </row>
    <row r="255" spans="2:10" ht="39.75" customHeight="1" hidden="1">
      <c r="B255" s="350" t="s">
        <v>433</v>
      </c>
      <c r="C255" s="351" t="s">
        <v>434</v>
      </c>
      <c r="D255" s="345">
        <v>0</v>
      </c>
      <c r="E255" s="345">
        <v>0</v>
      </c>
      <c r="F255" s="345"/>
      <c r="G255" s="346"/>
      <c r="H255" s="346" t="e">
        <f t="shared" si="26"/>
        <v>#DIV/0!</v>
      </c>
      <c r="J255" s="152">
        <v>0</v>
      </c>
    </row>
    <row r="256" spans="2:10" ht="39.75" customHeight="1" hidden="1">
      <c r="B256" s="350" t="s">
        <v>433</v>
      </c>
      <c r="C256" s="351" t="s">
        <v>434</v>
      </c>
      <c r="D256" s="345">
        <v>3781</v>
      </c>
      <c r="E256" s="345">
        <v>2635</v>
      </c>
      <c r="F256" s="345">
        <v>2556.5</v>
      </c>
      <c r="G256" s="346">
        <f aca="true" t="shared" si="27" ref="G256:G262">F256/D256*100</f>
        <v>67.61438772811425</v>
      </c>
      <c r="H256" s="346">
        <f t="shared" si="26"/>
        <v>97.02087286527514</v>
      </c>
      <c r="J256" s="152">
        <v>626</v>
      </c>
    </row>
    <row r="257" spans="2:10" ht="78" hidden="1" thickBot="1">
      <c r="B257" s="350" t="s">
        <v>506</v>
      </c>
      <c r="C257" s="351" t="s">
        <v>497</v>
      </c>
      <c r="D257" s="345">
        <f>D258+D259</f>
        <v>12008.5</v>
      </c>
      <c r="E257" s="345">
        <f>E258+E259</f>
        <v>12008.5</v>
      </c>
      <c r="F257" s="345">
        <f>F258+F259</f>
        <v>12008.5</v>
      </c>
      <c r="G257" s="346">
        <f t="shared" si="27"/>
        <v>100</v>
      </c>
      <c r="H257" s="346">
        <f t="shared" si="26"/>
        <v>100</v>
      </c>
      <c r="J257" s="152"/>
    </row>
    <row r="258" spans="2:10" ht="78" hidden="1" thickBot="1">
      <c r="B258" s="350" t="s">
        <v>505</v>
      </c>
      <c r="C258" s="351" t="s">
        <v>497</v>
      </c>
      <c r="D258" s="345">
        <v>9198</v>
      </c>
      <c r="E258" s="345">
        <v>9198</v>
      </c>
      <c r="F258" s="345">
        <v>9198</v>
      </c>
      <c r="G258" s="346">
        <f t="shared" si="27"/>
        <v>100</v>
      </c>
      <c r="H258" s="346">
        <f t="shared" si="26"/>
        <v>100</v>
      </c>
      <c r="J258" s="261"/>
    </row>
    <row r="259" spans="2:10" ht="78" hidden="1" thickBot="1">
      <c r="B259" s="350" t="s">
        <v>502</v>
      </c>
      <c r="C259" s="351" t="s">
        <v>497</v>
      </c>
      <c r="D259" s="345">
        <v>2810.5</v>
      </c>
      <c r="E259" s="345">
        <v>2810.5</v>
      </c>
      <c r="F259" s="345">
        <v>2810.5</v>
      </c>
      <c r="G259" s="346">
        <f t="shared" si="27"/>
        <v>100</v>
      </c>
      <c r="H259" s="346">
        <f t="shared" si="26"/>
        <v>100</v>
      </c>
      <c r="J259" s="261"/>
    </row>
    <row r="260" spans="2:10" ht="52.5" hidden="1" thickBot="1">
      <c r="B260" s="350" t="s">
        <v>435</v>
      </c>
      <c r="C260" s="351" t="s">
        <v>503</v>
      </c>
      <c r="D260" s="345">
        <v>2500</v>
      </c>
      <c r="E260" s="345">
        <v>2500</v>
      </c>
      <c r="F260" s="345">
        <v>2500</v>
      </c>
      <c r="G260" s="346">
        <f t="shared" si="27"/>
        <v>100</v>
      </c>
      <c r="H260" s="346">
        <f t="shared" si="26"/>
        <v>100</v>
      </c>
      <c r="J260" s="261"/>
    </row>
    <row r="261" spans="2:10" ht="17.25" customHeight="1" thickBot="1">
      <c r="B261" s="366" t="s">
        <v>120</v>
      </c>
      <c r="C261" s="382" t="s">
        <v>86</v>
      </c>
      <c r="D261" s="347">
        <f>D262+D265+D266</f>
        <v>27173.5</v>
      </c>
      <c r="E261" s="347">
        <f>E262+E265+E266</f>
        <v>17645.899999999998</v>
      </c>
      <c r="F261" s="347">
        <f>F262+F265+F266</f>
        <v>17659.7</v>
      </c>
      <c r="G261" s="369">
        <f t="shared" si="27"/>
        <v>64.98868382799418</v>
      </c>
      <c r="H261" s="369">
        <f>F261/E261*100</f>
        <v>100.07820513547058</v>
      </c>
      <c r="J261" s="181">
        <f>J262+J264+J263+J266+J265</f>
        <v>2935.7</v>
      </c>
    </row>
    <row r="262" spans="2:10" ht="54.75" customHeight="1" hidden="1" thickBot="1">
      <c r="B262" s="350" t="s">
        <v>316</v>
      </c>
      <c r="C262" s="396" t="s">
        <v>474</v>
      </c>
      <c r="D262" s="345">
        <v>4013</v>
      </c>
      <c r="E262" s="345">
        <v>3397</v>
      </c>
      <c r="F262" s="345">
        <v>3397</v>
      </c>
      <c r="G262" s="346">
        <f t="shared" si="27"/>
        <v>84.64988786444056</v>
      </c>
      <c r="H262" s="346">
        <f>F262/E262*100</f>
        <v>100</v>
      </c>
      <c r="J262" s="127">
        <v>2065</v>
      </c>
    </row>
    <row r="263" spans="2:10" s="4" customFormat="1" ht="1.5" customHeight="1" hidden="1" thickBot="1">
      <c r="B263" s="350" t="s">
        <v>121</v>
      </c>
      <c r="C263" s="351" t="s">
        <v>475</v>
      </c>
      <c r="D263" s="345">
        <v>0</v>
      </c>
      <c r="E263" s="345">
        <v>0</v>
      </c>
      <c r="F263" s="345">
        <v>0</v>
      </c>
      <c r="G263" s="346"/>
      <c r="H263" s="346" t="e">
        <f>F263/E263*100</f>
        <v>#DIV/0!</v>
      </c>
      <c r="J263" s="193">
        <v>0</v>
      </c>
    </row>
    <row r="264" spans="2:10" s="4" customFormat="1" ht="52.5" hidden="1" thickBot="1">
      <c r="B264" s="350" t="s">
        <v>122</v>
      </c>
      <c r="C264" s="351" t="s">
        <v>476</v>
      </c>
      <c r="D264" s="345">
        <v>0</v>
      </c>
      <c r="E264" s="345">
        <v>0</v>
      </c>
      <c r="F264" s="345">
        <v>2447</v>
      </c>
      <c r="G264" s="346"/>
      <c r="H264" s="346"/>
      <c r="J264" s="127">
        <v>0</v>
      </c>
    </row>
    <row r="265" spans="2:10" s="4" customFormat="1" ht="45" customHeight="1" hidden="1" thickBot="1">
      <c r="B265" s="350" t="s">
        <v>477</v>
      </c>
      <c r="C265" s="351" t="s">
        <v>478</v>
      </c>
      <c r="D265" s="355">
        <v>36.6</v>
      </c>
      <c r="E265" s="355">
        <v>36.6</v>
      </c>
      <c r="F265" s="345">
        <v>36.6</v>
      </c>
      <c r="G265" s="346">
        <f aca="true" t="shared" si="28" ref="G265:G288">F265/D265*100</f>
        <v>100</v>
      </c>
      <c r="H265" s="346">
        <f>F265/E265*100</f>
        <v>100</v>
      </c>
      <c r="J265" s="146">
        <v>0</v>
      </c>
    </row>
    <row r="266" spans="2:10" s="4" customFormat="1" ht="33.75" customHeight="1" hidden="1" thickBot="1">
      <c r="B266" s="350" t="s">
        <v>79</v>
      </c>
      <c r="C266" s="351" t="s">
        <v>460</v>
      </c>
      <c r="D266" s="345">
        <f>D267+D268+D270+D271+D272+D273</f>
        <v>23123.9</v>
      </c>
      <c r="E266" s="345">
        <f>E267+E268+E270+E271+E272+E273</f>
        <v>14212.3</v>
      </c>
      <c r="F266" s="345">
        <f>F267+F268+F270+F271+F272+F273</f>
        <v>14226.1</v>
      </c>
      <c r="G266" s="346">
        <f t="shared" si="28"/>
        <v>61.52119668395037</v>
      </c>
      <c r="H266" s="346">
        <f>F266/E266*100</f>
        <v>100.09709899171845</v>
      </c>
      <c r="J266" s="127">
        <f>SUM(J267:J272)</f>
        <v>870.7</v>
      </c>
    </row>
    <row r="267" spans="2:10" s="4" customFormat="1" ht="33.75" customHeight="1" hidden="1">
      <c r="B267" s="350" t="s">
        <v>461</v>
      </c>
      <c r="C267" s="351" t="s">
        <v>462</v>
      </c>
      <c r="D267" s="345">
        <v>0</v>
      </c>
      <c r="E267" s="345">
        <v>0</v>
      </c>
      <c r="F267" s="345">
        <v>0</v>
      </c>
      <c r="G267" s="346"/>
      <c r="H267" s="346"/>
      <c r="J267" s="198">
        <v>0</v>
      </c>
    </row>
    <row r="268" spans="2:10" s="4" customFormat="1" ht="33.75" customHeight="1" hidden="1">
      <c r="B268" s="350" t="s">
        <v>463</v>
      </c>
      <c r="C268" s="351" t="s">
        <v>464</v>
      </c>
      <c r="D268" s="345">
        <v>0</v>
      </c>
      <c r="E268" s="345">
        <v>0</v>
      </c>
      <c r="F268" s="345">
        <v>0</v>
      </c>
      <c r="G268" s="346"/>
      <c r="H268" s="346"/>
      <c r="J268" s="200"/>
    </row>
    <row r="269" spans="2:10" s="4" customFormat="1" ht="33.75" customHeight="1" hidden="1">
      <c r="B269" s="350" t="s">
        <v>500</v>
      </c>
      <c r="C269" s="351" t="s">
        <v>501</v>
      </c>
      <c r="D269" s="345"/>
      <c r="E269" s="345"/>
      <c r="F269" s="345"/>
      <c r="G269" s="346"/>
      <c r="H269" s="346"/>
      <c r="J269" s="200"/>
    </row>
    <row r="270" spans="2:10" s="4" customFormat="1" ht="33.75" customHeight="1" hidden="1" thickBot="1">
      <c r="B270" s="350" t="s">
        <v>465</v>
      </c>
      <c r="C270" s="351" t="s">
        <v>466</v>
      </c>
      <c r="D270" s="345">
        <v>4183.8</v>
      </c>
      <c r="E270" s="345">
        <v>4183.8</v>
      </c>
      <c r="F270" s="345">
        <v>4183.8</v>
      </c>
      <c r="G270" s="346">
        <f>F270/D270*100</f>
        <v>100</v>
      </c>
      <c r="H270" s="346">
        <f>F270/E270*100</f>
        <v>100</v>
      </c>
      <c r="J270" s="200"/>
    </row>
    <row r="271" spans="2:10" s="4" customFormat="1" ht="33.75" customHeight="1" hidden="1">
      <c r="B271" s="397" t="s">
        <v>509</v>
      </c>
      <c r="C271" s="386" t="s">
        <v>510</v>
      </c>
      <c r="D271" s="354">
        <v>11337.7</v>
      </c>
      <c r="E271" s="354">
        <v>3391.5</v>
      </c>
      <c r="F271" s="354">
        <v>5141.7</v>
      </c>
      <c r="G271" s="398">
        <f>F271/D271*100</f>
        <v>45.35046790795311</v>
      </c>
      <c r="H271" s="398">
        <f>F271/E271*100</f>
        <v>151.60548429898276</v>
      </c>
      <c r="J271" s="288"/>
    </row>
    <row r="272" spans="2:10" s="4" customFormat="1" ht="33.75" customHeight="1" hidden="1" thickBot="1">
      <c r="B272" s="350" t="s">
        <v>484</v>
      </c>
      <c r="C272" s="351" t="s">
        <v>485</v>
      </c>
      <c r="D272" s="345">
        <v>3740.7</v>
      </c>
      <c r="E272" s="345">
        <v>3740.7</v>
      </c>
      <c r="F272" s="345">
        <v>3740.6</v>
      </c>
      <c r="G272" s="346">
        <f>F272/D272*100</f>
        <v>99.99732670355816</v>
      </c>
      <c r="H272" s="346">
        <f>F272/E272*100</f>
        <v>99.99732670355816</v>
      </c>
      <c r="J272" s="189">
        <v>870.7</v>
      </c>
    </row>
    <row r="273" spans="2:10" s="4" customFormat="1" ht="56.25" customHeight="1" hidden="1" thickBot="1">
      <c r="B273" s="397" t="s">
        <v>511</v>
      </c>
      <c r="C273" s="386" t="s">
        <v>512</v>
      </c>
      <c r="D273" s="354">
        <v>3861.7</v>
      </c>
      <c r="E273" s="354">
        <v>2896.3</v>
      </c>
      <c r="F273" s="354">
        <v>1160</v>
      </c>
      <c r="G273" s="398">
        <f t="shared" si="28"/>
        <v>30.038584043296996</v>
      </c>
      <c r="H273" s="398">
        <f>F273/E273*100</f>
        <v>40.05109967890066</v>
      </c>
      <c r="J273" s="189"/>
    </row>
    <row r="274" spans="2:10" s="4" customFormat="1" ht="22.5" customHeight="1" thickBot="1">
      <c r="B274" s="366" t="s">
        <v>124</v>
      </c>
      <c r="C274" s="382" t="s">
        <v>272</v>
      </c>
      <c r="D274" s="368">
        <f>D275+D276+D277+D278+D279</f>
        <v>197667.3</v>
      </c>
      <c r="E274" s="368">
        <f>E275+E276+E277+E278+E279</f>
        <v>197378</v>
      </c>
      <c r="F274" s="368">
        <f>F275+F276+F277+F278+F279</f>
        <v>181536</v>
      </c>
      <c r="G274" s="346">
        <f t="shared" si="28"/>
        <v>91.8391661139703</v>
      </c>
      <c r="H274" s="346">
        <f>G274/E274*100</f>
        <v>0.04652958592850789</v>
      </c>
      <c r="J274" s="190">
        <f>SUM(J276:J279)</f>
        <v>92755</v>
      </c>
    </row>
    <row r="275" spans="2:10" s="4" customFormat="1" ht="22.5" customHeight="1" hidden="1">
      <c r="B275" s="350" t="s">
        <v>527</v>
      </c>
      <c r="C275" s="351" t="s">
        <v>444</v>
      </c>
      <c r="D275" s="356">
        <v>0</v>
      </c>
      <c r="E275" s="345">
        <v>0</v>
      </c>
      <c r="F275" s="356">
        <v>235</v>
      </c>
      <c r="G275" s="346"/>
      <c r="H275" s="346"/>
      <c r="J275" s="293"/>
    </row>
    <row r="276" spans="2:10" s="4" customFormat="1" ht="36" customHeight="1" hidden="1">
      <c r="B276" s="350" t="s">
        <v>443</v>
      </c>
      <c r="C276" s="351" t="s">
        <v>444</v>
      </c>
      <c r="D276" s="345">
        <v>194339.3</v>
      </c>
      <c r="E276" s="345">
        <v>194050</v>
      </c>
      <c r="F276" s="345">
        <v>177973</v>
      </c>
      <c r="G276" s="346">
        <f t="shared" si="28"/>
        <v>91.57849184390395</v>
      </c>
      <c r="H276" s="346">
        <f>F276/E276*100</f>
        <v>91.71502190157176</v>
      </c>
      <c r="J276" s="199">
        <v>92525</v>
      </c>
    </row>
    <row r="277" spans="2:10" s="4" customFormat="1" ht="38.25" customHeight="1" hidden="1">
      <c r="B277" s="350" t="s">
        <v>445</v>
      </c>
      <c r="C277" s="351" t="s">
        <v>446</v>
      </c>
      <c r="D277" s="345">
        <v>899.6</v>
      </c>
      <c r="E277" s="345">
        <v>899.6</v>
      </c>
      <c r="F277" s="345">
        <v>899.6</v>
      </c>
      <c r="G277" s="346">
        <f>F277/D277*100</f>
        <v>100</v>
      </c>
      <c r="H277" s="346">
        <f>F277/E277*100</f>
        <v>100</v>
      </c>
      <c r="J277" s="195">
        <v>0</v>
      </c>
    </row>
    <row r="278" spans="2:10" s="4" customFormat="1" ht="38.25" customHeight="1" hidden="1">
      <c r="B278" s="366" t="s">
        <v>482</v>
      </c>
      <c r="C278" s="351" t="s">
        <v>483</v>
      </c>
      <c r="D278" s="345">
        <v>255</v>
      </c>
      <c r="E278" s="345">
        <v>255</v>
      </c>
      <c r="F278" s="345">
        <v>255</v>
      </c>
      <c r="G278" s="346">
        <f>F278/D278*100</f>
        <v>100</v>
      </c>
      <c r="H278" s="346">
        <f>F278/E278*100</f>
        <v>100</v>
      </c>
      <c r="J278" s="197">
        <v>230</v>
      </c>
    </row>
    <row r="279" spans="2:10" s="4" customFormat="1" ht="22.5" customHeight="1" hidden="1" thickBot="1">
      <c r="B279" s="350" t="s">
        <v>467</v>
      </c>
      <c r="C279" s="351" t="s">
        <v>437</v>
      </c>
      <c r="D279" s="345">
        <v>2173.4</v>
      </c>
      <c r="E279" s="345">
        <v>2173.4</v>
      </c>
      <c r="F279" s="345">
        <v>2173.4</v>
      </c>
      <c r="G279" s="346">
        <f>F279/D279*100</f>
        <v>100</v>
      </c>
      <c r="H279" s="346"/>
      <c r="J279" s="196">
        <v>0</v>
      </c>
    </row>
    <row r="280" spans="2:10" s="4" customFormat="1" ht="31.5" customHeight="1" thickBot="1">
      <c r="B280" s="366" t="s">
        <v>125</v>
      </c>
      <c r="C280" s="382" t="s">
        <v>172</v>
      </c>
      <c r="D280" s="394">
        <f>D281+D290</f>
        <v>1408</v>
      </c>
      <c r="E280" s="394">
        <f>E281+E290</f>
        <v>1408</v>
      </c>
      <c r="F280" s="394">
        <f>F281+F290</f>
        <v>0</v>
      </c>
      <c r="G280" s="346">
        <f t="shared" si="28"/>
        <v>0</v>
      </c>
      <c r="H280" s="346"/>
      <c r="J280" s="227">
        <f>J281+J288</f>
        <v>0</v>
      </c>
    </row>
    <row r="281" spans="2:10" s="4" customFormat="1" ht="28.5" customHeight="1" hidden="1" thickBot="1">
      <c r="B281" s="399" t="s">
        <v>126</v>
      </c>
      <c r="C281" s="351" t="s">
        <v>123</v>
      </c>
      <c r="D281" s="355">
        <f>D282+D283+D284+D285+D286+D287</f>
        <v>0</v>
      </c>
      <c r="E281" s="355">
        <f>E282+E283+E284+E285+E286+E287</f>
        <v>0</v>
      </c>
      <c r="F281" s="355">
        <f>F282+F283+F284+F285+F286+F287</f>
        <v>0</v>
      </c>
      <c r="G281" s="346" t="e">
        <f t="shared" si="28"/>
        <v>#DIV/0!</v>
      </c>
      <c r="H281" s="346" t="e">
        <f aca="true" t="shared" si="29" ref="H281:H288">F281/E281*100</f>
        <v>#DIV/0!</v>
      </c>
      <c r="J281" s="226">
        <f>J282+J283+J284+J285+J286+J287</f>
        <v>0</v>
      </c>
    </row>
    <row r="282" spans="2:10" s="4" customFormat="1" ht="47.25" customHeight="1" hidden="1" thickTop="1">
      <c r="B282" s="399" t="s">
        <v>127</v>
      </c>
      <c r="C282" s="351" t="s">
        <v>360</v>
      </c>
      <c r="D282" s="355">
        <v>0</v>
      </c>
      <c r="E282" s="355">
        <v>0</v>
      </c>
      <c r="F282" s="345">
        <v>0</v>
      </c>
      <c r="G282" s="346" t="e">
        <f t="shared" si="28"/>
        <v>#DIV/0!</v>
      </c>
      <c r="H282" s="346" t="e">
        <f t="shared" si="29"/>
        <v>#DIV/0!</v>
      </c>
      <c r="J282" s="120">
        <v>0</v>
      </c>
    </row>
    <row r="283" spans="2:10" ht="45.75" customHeight="1" hidden="1">
      <c r="B283" s="399" t="s">
        <v>128</v>
      </c>
      <c r="C283" s="351" t="s">
        <v>362</v>
      </c>
      <c r="D283" s="355">
        <v>0</v>
      </c>
      <c r="E283" s="355">
        <v>0</v>
      </c>
      <c r="F283" s="345">
        <v>0</v>
      </c>
      <c r="G283" s="346" t="e">
        <f t="shared" si="28"/>
        <v>#DIV/0!</v>
      </c>
      <c r="H283" s="346" t="e">
        <f t="shared" si="29"/>
        <v>#DIV/0!</v>
      </c>
      <c r="J283" s="128">
        <v>0</v>
      </c>
    </row>
    <row r="284" spans="2:10" ht="41.25" customHeight="1" hidden="1">
      <c r="B284" s="399" t="s">
        <v>129</v>
      </c>
      <c r="C284" s="351" t="s">
        <v>361</v>
      </c>
      <c r="D284" s="355">
        <v>0</v>
      </c>
      <c r="E284" s="355">
        <v>0</v>
      </c>
      <c r="F284" s="345">
        <v>0</v>
      </c>
      <c r="G284" s="346" t="e">
        <f t="shared" si="28"/>
        <v>#DIV/0!</v>
      </c>
      <c r="H284" s="346" t="e">
        <f t="shared" si="29"/>
        <v>#DIV/0!</v>
      </c>
      <c r="J284" s="120">
        <v>0</v>
      </c>
    </row>
    <row r="285" spans="2:10" ht="39" hidden="1" thickBot="1">
      <c r="B285" s="399" t="s">
        <v>130</v>
      </c>
      <c r="C285" s="351" t="s">
        <v>364</v>
      </c>
      <c r="D285" s="355">
        <v>0</v>
      </c>
      <c r="E285" s="355">
        <v>0</v>
      </c>
      <c r="F285" s="345">
        <v>0</v>
      </c>
      <c r="G285" s="346" t="e">
        <f t="shared" si="28"/>
        <v>#DIV/0!</v>
      </c>
      <c r="H285" s="346" t="e">
        <f t="shared" si="29"/>
        <v>#DIV/0!</v>
      </c>
      <c r="J285" s="128">
        <v>0</v>
      </c>
    </row>
    <row r="286" spans="2:10" ht="44.25" customHeight="1" hidden="1" thickBot="1">
      <c r="B286" s="399" t="s">
        <v>131</v>
      </c>
      <c r="C286" s="351" t="s">
        <v>363</v>
      </c>
      <c r="D286" s="355">
        <v>0</v>
      </c>
      <c r="E286" s="355">
        <v>0</v>
      </c>
      <c r="F286" s="345">
        <v>0</v>
      </c>
      <c r="G286" s="346" t="e">
        <f t="shared" si="28"/>
        <v>#DIV/0!</v>
      </c>
      <c r="H286" s="346" t="e">
        <f t="shared" si="29"/>
        <v>#DIV/0!</v>
      </c>
      <c r="J286" s="119">
        <v>0</v>
      </c>
    </row>
    <row r="287" spans="2:10" ht="44.25" customHeight="1" hidden="1" thickBot="1">
      <c r="B287" s="399" t="s">
        <v>404</v>
      </c>
      <c r="C287" s="351" t="s">
        <v>405</v>
      </c>
      <c r="D287" s="355">
        <v>0</v>
      </c>
      <c r="E287" s="355">
        <v>0</v>
      </c>
      <c r="F287" s="345"/>
      <c r="G287" s="346" t="e">
        <f t="shared" si="28"/>
        <v>#DIV/0!</v>
      </c>
      <c r="H287" s="346" t="e">
        <f t="shared" si="29"/>
        <v>#DIV/0!</v>
      </c>
      <c r="J287" s="138">
        <v>0</v>
      </c>
    </row>
    <row r="288" spans="2:10" ht="30.75" customHeight="1" hidden="1" thickBot="1">
      <c r="B288" s="399" t="s">
        <v>427</v>
      </c>
      <c r="C288" s="351" t="s">
        <v>173</v>
      </c>
      <c r="D288" s="355">
        <v>0</v>
      </c>
      <c r="E288" s="355">
        <v>0</v>
      </c>
      <c r="F288" s="355">
        <f>F289</f>
        <v>0</v>
      </c>
      <c r="G288" s="346" t="e">
        <f t="shared" si="28"/>
        <v>#DIV/0!</v>
      </c>
      <c r="H288" s="346" t="e">
        <f t="shared" si="29"/>
        <v>#DIV/0!</v>
      </c>
      <c r="J288" s="147">
        <f>J290+J289+J291+J292</f>
        <v>0</v>
      </c>
    </row>
    <row r="289" spans="2:10" ht="26.25" hidden="1" thickBot="1">
      <c r="B289" s="387" t="s">
        <v>428</v>
      </c>
      <c r="C289" s="351" t="s">
        <v>173</v>
      </c>
      <c r="D289" s="355">
        <v>0</v>
      </c>
      <c r="E289" s="355">
        <v>0</v>
      </c>
      <c r="F289" s="345">
        <v>0</v>
      </c>
      <c r="G289" s="346"/>
      <c r="H289" s="346"/>
      <c r="J289" s="148">
        <v>0</v>
      </c>
    </row>
    <row r="290" spans="2:10" ht="32.25" customHeight="1" hidden="1" thickBot="1">
      <c r="B290" s="399" t="s">
        <v>425</v>
      </c>
      <c r="C290" s="351" t="s">
        <v>173</v>
      </c>
      <c r="D290" s="355">
        <f>D291</f>
        <v>1408</v>
      </c>
      <c r="E290" s="355">
        <f>E291</f>
        <v>1408</v>
      </c>
      <c r="F290" s="355">
        <f>F291</f>
        <v>0</v>
      </c>
      <c r="G290" s="346"/>
      <c r="H290" s="346"/>
      <c r="J290" s="201">
        <f>J291</f>
        <v>0</v>
      </c>
    </row>
    <row r="291" spans="1:10" s="112" customFormat="1" ht="26.25" hidden="1" thickBot="1">
      <c r="A291" s="111"/>
      <c r="B291" s="387" t="s">
        <v>426</v>
      </c>
      <c r="C291" s="351" t="s">
        <v>173</v>
      </c>
      <c r="D291" s="355">
        <v>1408</v>
      </c>
      <c r="E291" s="355">
        <v>1408</v>
      </c>
      <c r="F291" s="345">
        <v>0</v>
      </c>
      <c r="G291" s="346"/>
      <c r="H291" s="346"/>
      <c r="I291" s="260"/>
      <c r="J291" s="194"/>
    </row>
    <row r="292" spans="1:10" s="112" customFormat="1" ht="26.25" hidden="1" thickBot="1">
      <c r="A292" s="111"/>
      <c r="B292" s="387" t="s">
        <v>350</v>
      </c>
      <c r="C292" s="351" t="s">
        <v>173</v>
      </c>
      <c r="D292" s="355"/>
      <c r="E292" s="355"/>
      <c r="F292" s="345">
        <v>0</v>
      </c>
      <c r="G292" s="346"/>
      <c r="H292" s="346"/>
      <c r="I292" s="260"/>
      <c r="J292" s="129"/>
    </row>
    <row r="293" spans="2:10" s="4" customFormat="1" ht="16.5" thickBot="1">
      <c r="B293" s="350"/>
      <c r="C293" s="366" t="s">
        <v>204</v>
      </c>
      <c r="D293" s="347">
        <f>D10+D160+D280</f>
        <v>2229767</v>
      </c>
      <c r="E293" s="347">
        <f>E10+E160+E280</f>
        <v>1712548.4</v>
      </c>
      <c r="F293" s="347">
        <f>F10+F160+F280</f>
        <v>1840078.9</v>
      </c>
      <c r="G293" s="369">
        <f>F293/D293*100</f>
        <v>82.52337127601224</v>
      </c>
      <c r="H293" s="369">
        <f>F293/E293*100</f>
        <v>107.44682602839137</v>
      </c>
      <c r="J293" s="31" t="e">
        <f>J10+J160+J280</f>
        <v>#REF!</v>
      </c>
    </row>
    <row r="294" spans="2:10" s="4" customFormat="1" ht="26.25" hidden="1" thickBot="1">
      <c r="B294" s="360"/>
      <c r="C294" s="361" t="s">
        <v>493</v>
      </c>
      <c r="D294" s="295">
        <f>SUM(D10+D274+D280)</f>
        <v>887020.3</v>
      </c>
      <c r="E294" s="295">
        <f>SUM(E10+E274+E280)</f>
        <v>696117.5</v>
      </c>
      <c r="F294" s="295">
        <f>SUM(F10+F274+F280)</f>
        <v>774614.1</v>
      </c>
      <c r="G294" s="297">
        <f>F294/D294*100</f>
        <v>87.32766318876806</v>
      </c>
      <c r="H294" s="298">
        <f>F294/E294*100</f>
        <v>111.27634343340024</v>
      </c>
      <c r="J294" s="31">
        <f>SUM(J10+J274+J280)</f>
        <v>618476</v>
      </c>
    </row>
    <row r="295" spans="2:10" ht="38.25" customHeight="1" hidden="1" thickBot="1">
      <c r="B295" s="121"/>
      <c r="C295" s="122" t="s">
        <v>471</v>
      </c>
      <c r="D295" s="294">
        <f>D10+D280</f>
        <v>689353</v>
      </c>
      <c r="E295" s="294">
        <f>E10+E280</f>
        <v>498739.5</v>
      </c>
      <c r="F295" s="294">
        <f>F10+F280</f>
        <v>593078.1</v>
      </c>
      <c r="G295" s="297">
        <f>F295/D295*100</f>
        <v>86.03402030599707</v>
      </c>
      <c r="H295" s="298">
        <f>F295/E295*100</f>
        <v>118.91540573786514</v>
      </c>
      <c r="J295" s="31">
        <f>J10+J280</f>
        <v>525721</v>
      </c>
    </row>
    <row r="296" spans="2:10" ht="18">
      <c r="B296" s="4"/>
      <c r="C296" s="4"/>
      <c r="G296" s="306"/>
      <c r="H296" s="306"/>
      <c r="J296" s="4"/>
    </row>
    <row r="297" spans="2:10" ht="18">
      <c r="B297" s="4"/>
      <c r="C297" s="4"/>
      <c r="G297" s="306"/>
      <c r="H297" s="306"/>
      <c r="J297" s="4"/>
    </row>
    <row r="298" ht="18">
      <c r="J298" s="4"/>
    </row>
    <row r="299" ht="18">
      <c r="J299" s="4"/>
    </row>
    <row r="300" ht="18">
      <c r="J300" s="4"/>
    </row>
    <row r="301" spans="3:8" s="74" customFormat="1" ht="18">
      <c r="C301" s="98"/>
      <c r="D301" s="308"/>
      <c r="E301" s="338"/>
      <c r="F301" s="338"/>
      <c r="G301" s="310"/>
      <c r="H301" s="310"/>
    </row>
    <row r="302" spans="2:10" s="74" customFormat="1" ht="18">
      <c r="B302" s="98"/>
      <c r="C302" s="98"/>
      <c r="D302" s="308"/>
      <c r="E302" s="299"/>
      <c r="F302" s="299"/>
      <c r="G302" s="310"/>
      <c r="H302" s="310"/>
      <c r="J302" s="99"/>
    </row>
    <row r="303" spans="3:10" s="74" customFormat="1" ht="18">
      <c r="C303" s="98"/>
      <c r="D303" s="308"/>
      <c r="E303" s="309"/>
      <c r="F303" s="311"/>
      <c r="G303" s="310"/>
      <c r="H303" s="310"/>
      <c r="J303" s="100"/>
    </row>
    <row r="304" spans="2:10" s="74" customFormat="1" ht="18">
      <c r="B304" s="44"/>
      <c r="C304" s="101"/>
      <c r="D304" s="309"/>
      <c r="E304" s="309"/>
      <c r="F304" s="309"/>
      <c r="G304" s="310"/>
      <c r="H304" s="310"/>
      <c r="J304" s="102"/>
    </row>
    <row r="305" spans="2:11" s="74" customFormat="1" ht="15.75" customHeight="1">
      <c r="B305" s="289"/>
      <c r="C305" s="289"/>
      <c r="D305" s="312"/>
      <c r="E305" s="312"/>
      <c r="F305" s="312"/>
      <c r="G305" s="313"/>
      <c r="H305" s="313"/>
      <c r="I305" s="289"/>
      <c r="J305" s="289"/>
      <c r="K305" s="289"/>
    </row>
    <row r="306" spans="2:11" s="74" customFormat="1" ht="15.75" customHeight="1">
      <c r="B306" s="289"/>
      <c r="C306" s="289"/>
      <c r="D306" s="312"/>
      <c r="E306" s="312"/>
      <c r="F306" s="312"/>
      <c r="G306" s="313"/>
      <c r="H306" s="313"/>
      <c r="I306" s="289"/>
      <c r="J306" s="289"/>
      <c r="K306" s="289"/>
    </row>
    <row r="307" spans="2:11" s="74" customFormat="1" ht="15" customHeight="1">
      <c r="B307" s="289"/>
      <c r="C307" s="289"/>
      <c r="D307" s="312"/>
      <c r="E307" s="312"/>
      <c r="F307" s="312"/>
      <c r="G307" s="313"/>
      <c r="H307" s="313"/>
      <c r="I307" s="289"/>
      <c r="J307" s="289"/>
      <c r="K307" s="289"/>
    </row>
    <row r="308" spans="2:11" s="74" customFormat="1" ht="18.75" customHeight="1">
      <c r="B308" s="289"/>
      <c r="C308" s="289"/>
      <c r="D308" s="312"/>
      <c r="E308" s="312"/>
      <c r="F308" s="312"/>
      <c r="G308" s="313"/>
      <c r="H308" s="313"/>
      <c r="I308" s="289"/>
      <c r="J308" s="289"/>
      <c r="K308" s="289"/>
    </row>
    <row r="309" spans="2:11" s="74" customFormat="1" ht="15" customHeight="1">
      <c r="B309" s="289"/>
      <c r="C309" s="289"/>
      <c r="D309" s="312"/>
      <c r="E309" s="312"/>
      <c r="F309" s="312"/>
      <c r="G309" s="313"/>
      <c r="H309" s="313"/>
      <c r="I309" s="289"/>
      <c r="J309" s="289"/>
      <c r="K309" s="289"/>
    </row>
    <row r="310" spans="2:11" s="74" customFormat="1" ht="15" customHeight="1">
      <c r="B310" s="289"/>
      <c r="C310" s="289"/>
      <c r="D310" s="312"/>
      <c r="E310" s="312"/>
      <c r="F310" s="312"/>
      <c r="G310" s="313"/>
      <c r="H310" s="313"/>
      <c r="I310" s="289"/>
      <c r="J310" s="289"/>
      <c r="K310" s="289"/>
    </row>
    <row r="311" spans="2:11" s="74" customFormat="1" ht="15.75" customHeight="1">
      <c r="B311" s="289"/>
      <c r="C311" s="289"/>
      <c r="D311" s="312"/>
      <c r="E311" s="312"/>
      <c r="F311" s="312"/>
      <c r="G311" s="313"/>
      <c r="H311" s="313"/>
      <c r="I311" s="289"/>
      <c r="J311" s="289"/>
      <c r="K311" s="289"/>
    </row>
    <row r="312" spans="2:11" s="74" customFormat="1" ht="15.75" customHeight="1">
      <c r="B312" s="289"/>
      <c r="C312" s="289"/>
      <c r="D312" s="312"/>
      <c r="E312" s="312"/>
      <c r="F312" s="312"/>
      <c r="G312" s="313"/>
      <c r="H312" s="313"/>
      <c r="I312" s="289"/>
      <c r="J312" s="289"/>
      <c r="K312" s="289"/>
    </row>
    <row r="313" spans="2:11" s="74" customFormat="1" ht="15" customHeight="1">
      <c r="B313" s="289"/>
      <c r="C313" s="289"/>
      <c r="D313" s="312"/>
      <c r="E313" s="312"/>
      <c r="F313" s="312"/>
      <c r="G313" s="313"/>
      <c r="H313" s="313"/>
      <c r="I313" s="289"/>
      <c r="J313" s="289"/>
      <c r="K313" s="289"/>
    </row>
    <row r="314" spans="2:11" s="74" customFormat="1" ht="15" customHeight="1">
      <c r="B314" s="289"/>
      <c r="C314" s="289"/>
      <c r="D314" s="312"/>
      <c r="E314" s="312"/>
      <c r="F314" s="312"/>
      <c r="G314" s="313"/>
      <c r="H314" s="313"/>
      <c r="I314" s="289"/>
      <c r="J314" s="289"/>
      <c r="K314" s="289"/>
    </row>
    <row r="315" spans="2:11" s="74" customFormat="1" ht="15" customHeight="1">
      <c r="B315" s="289"/>
      <c r="C315" s="289"/>
      <c r="D315" s="312"/>
      <c r="E315" s="312"/>
      <c r="F315" s="312"/>
      <c r="G315" s="313"/>
      <c r="H315" s="313"/>
      <c r="I315" s="289"/>
      <c r="J315" s="289"/>
      <c r="K315" s="289"/>
    </row>
    <row r="316" spans="2:11" s="74" customFormat="1" ht="15.75" customHeight="1">
      <c r="B316" s="289"/>
      <c r="C316" s="289"/>
      <c r="D316" s="312"/>
      <c r="E316" s="312"/>
      <c r="F316" s="312"/>
      <c r="G316" s="313"/>
      <c r="H316" s="313"/>
      <c r="I316" s="289"/>
      <c r="J316" s="289"/>
      <c r="K316" s="289"/>
    </row>
    <row r="317" spans="2:11" s="74" customFormat="1" ht="15.75" customHeight="1">
      <c r="B317" s="289"/>
      <c r="C317" s="289"/>
      <c r="D317" s="312"/>
      <c r="E317" s="312"/>
      <c r="F317" s="312"/>
      <c r="G317" s="313"/>
      <c r="H317" s="313"/>
      <c r="I317" s="289"/>
      <c r="J317" s="289"/>
      <c r="K317" s="289"/>
    </row>
    <row r="318" spans="2:11" s="74" customFormat="1" ht="15.75" customHeight="1">
      <c r="B318" s="289"/>
      <c r="C318" s="289"/>
      <c r="D318" s="312"/>
      <c r="E318" s="312"/>
      <c r="F318" s="312"/>
      <c r="G318" s="313"/>
      <c r="H318" s="313"/>
      <c r="I318" s="289"/>
      <c r="J318" s="289"/>
      <c r="K318" s="289"/>
    </row>
    <row r="319" spans="2:11" s="74" customFormat="1" ht="15.75" customHeight="1">
      <c r="B319" s="289"/>
      <c r="C319" s="289"/>
      <c r="D319" s="312"/>
      <c r="E319" s="312"/>
      <c r="F319" s="312"/>
      <c r="G319" s="313"/>
      <c r="H319" s="313"/>
      <c r="I319" s="289"/>
      <c r="J319" s="289"/>
      <c r="K319" s="289"/>
    </row>
    <row r="320" spans="2:11" s="74" customFormat="1" ht="15" customHeight="1">
      <c r="B320" s="289"/>
      <c r="C320" s="289"/>
      <c r="D320" s="312"/>
      <c r="E320" s="312"/>
      <c r="F320" s="312"/>
      <c r="G320" s="313"/>
      <c r="H320" s="313"/>
      <c r="I320" s="289"/>
      <c r="J320" s="289"/>
      <c r="K320" s="289"/>
    </row>
    <row r="321" spans="2:11" s="74" customFormat="1" ht="15" customHeight="1">
      <c r="B321" s="289"/>
      <c r="C321" s="289"/>
      <c r="D321" s="312"/>
      <c r="E321" s="312"/>
      <c r="F321" s="312"/>
      <c r="G321" s="313"/>
      <c r="H321" s="313"/>
      <c r="I321" s="289"/>
      <c r="J321" s="289"/>
      <c r="K321" s="289"/>
    </row>
    <row r="322" spans="2:11" s="74" customFormat="1" ht="15" customHeight="1">
      <c r="B322" s="289"/>
      <c r="C322" s="289"/>
      <c r="D322" s="312"/>
      <c r="E322" s="312"/>
      <c r="F322" s="312"/>
      <c r="G322" s="313"/>
      <c r="H322" s="313"/>
      <c r="I322" s="289"/>
      <c r="J322" s="289"/>
      <c r="K322" s="289"/>
    </row>
    <row r="323" spans="2:10" s="74" customFormat="1" ht="18">
      <c r="B323" s="72"/>
      <c r="C323" s="38"/>
      <c r="D323" s="299"/>
      <c r="E323" s="299"/>
      <c r="F323" s="299"/>
      <c r="G323" s="314"/>
      <c r="H323" s="314"/>
      <c r="J323" s="45"/>
    </row>
    <row r="324" spans="2:10" s="74" customFormat="1" ht="18">
      <c r="B324" s="72"/>
      <c r="C324" s="42"/>
      <c r="D324" s="299"/>
      <c r="E324" s="299"/>
      <c r="F324" s="311"/>
      <c r="G324" s="314"/>
      <c r="H324" s="314"/>
      <c r="J324" s="46"/>
    </row>
    <row r="325" spans="2:10" s="74" customFormat="1" ht="18">
      <c r="B325" s="72"/>
      <c r="C325" s="36"/>
      <c r="D325" s="299"/>
      <c r="E325" s="299"/>
      <c r="F325" s="311"/>
      <c r="G325" s="314"/>
      <c r="H325" s="314"/>
      <c r="J325" s="43"/>
    </row>
    <row r="326" spans="2:10" s="74" customFormat="1" ht="18">
      <c r="B326" s="72"/>
      <c r="C326" s="103"/>
      <c r="D326" s="299"/>
      <c r="E326" s="299"/>
      <c r="F326" s="299"/>
      <c r="G326" s="310"/>
      <c r="H326" s="310"/>
      <c r="J326" s="43"/>
    </row>
    <row r="327" spans="2:10" s="74" customFormat="1" ht="18.75">
      <c r="B327" s="44"/>
      <c r="C327" s="33"/>
      <c r="D327" s="315"/>
      <c r="E327" s="315"/>
      <c r="F327" s="315"/>
      <c r="G327" s="316"/>
      <c r="H327" s="316"/>
      <c r="J327" s="46"/>
    </row>
    <row r="328" spans="3:10" s="74" customFormat="1" ht="18">
      <c r="C328" s="35"/>
      <c r="D328" s="308"/>
      <c r="E328" s="308"/>
      <c r="F328" s="311"/>
      <c r="G328" s="317"/>
      <c r="H328" s="317"/>
      <c r="J328" s="43"/>
    </row>
    <row r="329" spans="2:10" s="74" customFormat="1" ht="18.75">
      <c r="B329" s="52"/>
      <c r="C329" s="35"/>
      <c r="D329" s="315"/>
      <c r="E329" s="315"/>
      <c r="F329" s="315"/>
      <c r="G329" s="318"/>
      <c r="H329" s="318"/>
      <c r="J329" s="43"/>
    </row>
    <row r="330" spans="2:10" s="74" customFormat="1" ht="18.75">
      <c r="B330" s="104"/>
      <c r="C330" s="3"/>
      <c r="D330" s="319"/>
      <c r="E330" s="319"/>
      <c r="F330" s="299"/>
      <c r="G330" s="299"/>
      <c r="H330" s="299"/>
      <c r="J330" s="54"/>
    </row>
    <row r="331" spans="2:10" s="74" customFormat="1" ht="18.75">
      <c r="B331" s="104"/>
      <c r="C331" s="3"/>
      <c r="D331" s="319"/>
      <c r="E331" s="319"/>
      <c r="F331" s="299"/>
      <c r="G331" s="314"/>
      <c r="H331" s="314"/>
      <c r="J331" s="5"/>
    </row>
    <row r="332" spans="3:10" s="74" customFormat="1" ht="18">
      <c r="C332" s="35"/>
      <c r="D332" s="308"/>
      <c r="E332" s="308"/>
      <c r="F332" s="320"/>
      <c r="G332" s="317"/>
      <c r="H332" s="317"/>
      <c r="J332" s="5"/>
    </row>
    <row r="333" spans="2:10" s="74" customFormat="1" ht="18.75">
      <c r="B333" s="52"/>
      <c r="C333" s="35"/>
      <c r="D333" s="315"/>
      <c r="E333" s="315"/>
      <c r="F333" s="315"/>
      <c r="G333" s="318"/>
      <c r="H333" s="318"/>
      <c r="J333" s="41"/>
    </row>
    <row r="334" spans="2:10" s="74" customFormat="1" ht="18.75">
      <c r="B334" s="52"/>
      <c r="C334" s="35"/>
      <c r="D334" s="315"/>
      <c r="E334" s="315"/>
      <c r="F334" s="315"/>
      <c r="G334" s="318"/>
      <c r="H334" s="318"/>
      <c r="J334" s="5"/>
    </row>
    <row r="335" spans="2:10" s="74" customFormat="1" ht="18">
      <c r="B335" s="44"/>
      <c r="C335" s="33"/>
      <c r="D335" s="308"/>
      <c r="E335" s="308"/>
      <c r="F335" s="308"/>
      <c r="G335" s="318"/>
      <c r="H335" s="318"/>
      <c r="J335" s="5"/>
    </row>
    <row r="336" spans="2:10" s="74" customFormat="1" ht="18.75">
      <c r="B336" s="52"/>
      <c r="C336" s="35"/>
      <c r="D336" s="296"/>
      <c r="E336" s="296"/>
      <c r="F336" s="296"/>
      <c r="G336" s="321"/>
      <c r="H336" s="321"/>
      <c r="J336" s="5"/>
    </row>
    <row r="337" spans="2:10" s="74" customFormat="1" ht="18">
      <c r="B337" s="72"/>
      <c r="C337" s="47"/>
      <c r="D337" s="299"/>
      <c r="E337" s="299"/>
      <c r="F337" s="299"/>
      <c r="G337" s="314"/>
      <c r="H337" s="314"/>
      <c r="J337" s="58"/>
    </row>
    <row r="338" spans="2:10" s="74" customFormat="1" ht="18">
      <c r="B338" s="72"/>
      <c r="C338" s="47"/>
      <c r="D338" s="299"/>
      <c r="E338" s="299"/>
      <c r="F338" s="299"/>
      <c r="G338" s="314"/>
      <c r="H338" s="314"/>
      <c r="J338" s="60"/>
    </row>
    <row r="339" spans="2:10" s="74" customFormat="1" ht="18.75">
      <c r="B339" s="48"/>
      <c r="C339" s="49"/>
      <c r="D339" s="296"/>
      <c r="E339" s="296"/>
      <c r="F339" s="296"/>
      <c r="G339" s="321"/>
      <c r="H339" s="321"/>
      <c r="J339" s="5"/>
    </row>
    <row r="340" spans="2:10" s="74" customFormat="1" ht="18.75">
      <c r="B340" s="50"/>
      <c r="C340" s="51"/>
      <c r="D340" s="299"/>
      <c r="E340" s="299"/>
      <c r="F340" s="299"/>
      <c r="G340" s="321"/>
      <c r="H340" s="321"/>
      <c r="J340" s="54"/>
    </row>
    <row r="341" spans="2:10" s="74" customFormat="1" ht="18.75">
      <c r="B341" s="50"/>
      <c r="C341" s="51"/>
      <c r="D341" s="299"/>
      <c r="E341" s="299"/>
      <c r="F341" s="299"/>
      <c r="G341" s="321"/>
      <c r="H341" s="321"/>
      <c r="J341" s="60"/>
    </row>
    <row r="342" spans="2:10" s="74" customFormat="1" ht="18.75">
      <c r="B342" s="52"/>
      <c r="C342" s="53"/>
      <c r="D342" s="296"/>
      <c r="E342" s="296"/>
      <c r="F342" s="296"/>
      <c r="G342" s="321"/>
      <c r="H342" s="321"/>
      <c r="J342" s="64"/>
    </row>
    <row r="343" spans="2:10" s="74" customFormat="1" ht="18">
      <c r="B343" s="55"/>
      <c r="C343" s="38"/>
      <c r="D343" s="299"/>
      <c r="E343" s="299"/>
      <c r="F343" s="299"/>
      <c r="G343" s="314"/>
      <c r="H343" s="314"/>
      <c r="J343" s="41"/>
    </row>
    <row r="344" spans="2:10" s="74" customFormat="1" ht="18">
      <c r="B344" s="55"/>
      <c r="C344" s="38"/>
      <c r="D344" s="299"/>
      <c r="E344" s="299"/>
      <c r="F344" s="299"/>
      <c r="G344" s="314"/>
      <c r="H344" s="314"/>
      <c r="J344" s="5"/>
    </row>
    <row r="345" spans="2:10" s="74" customFormat="1" ht="18">
      <c r="B345" s="55"/>
      <c r="C345" s="38"/>
      <c r="D345" s="299"/>
      <c r="E345" s="299"/>
      <c r="F345" s="299"/>
      <c r="G345" s="314"/>
      <c r="H345" s="314"/>
      <c r="J345" s="54"/>
    </row>
    <row r="346" spans="2:10" s="74" customFormat="1" ht="18">
      <c r="B346" s="55"/>
      <c r="C346" s="38"/>
      <c r="D346" s="299"/>
      <c r="E346" s="299"/>
      <c r="F346" s="299"/>
      <c r="G346" s="299"/>
      <c r="H346" s="314"/>
      <c r="J346" s="54"/>
    </row>
    <row r="347" spans="2:10" s="74" customFormat="1" ht="18">
      <c r="B347" s="55"/>
      <c r="C347" s="38"/>
      <c r="D347" s="299"/>
      <c r="E347" s="299"/>
      <c r="F347" s="299"/>
      <c r="G347" s="314"/>
      <c r="H347" s="314"/>
      <c r="J347" s="69"/>
    </row>
    <row r="348" spans="2:10" s="74" customFormat="1" ht="18">
      <c r="B348" s="55"/>
      <c r="C348" s="38"/>
      <c r="D348" s="299"/>
      <c r="E348" s="299"/>
      <c r="F348" s="299"/>
      <c r="G348" s="314"/>
      <c r="H348" s="314"/>
      <c r="J348" s="37"/>
    </row>
    <row r="349" spans="2:10" s="74" customFormat="1" ht="18">
      <c r="B349" s="44"/>
      <c r="C349" s="57"/>
      <c r="D349" s="308"/>
      <c r="E349" s="308"/>
      <c r="F349" s="308"/>
      <c r="G349" s="318"/>
      <c r="H349" s="318"/>
      <c r="J349" s="37"/>
    </row>
    <row r="350" spans="2:10" s="74" customFormat="1" ht="18.75">
      <c r="B350" s="52"/>
      <c r="C350" s="59"/>
      <c r="D350" s="296"/>
      <c r="E350" s="296"/>
      <c r="F350" s="296"/>
      <c r="G350" s="321"/>
      <c r="H350" s="321"/>
      <c r="J350" s="37"/>
    </row>
    <row r="351" spans="2:10" s="74" customFormat="1" ht="18">
      <c r="B351" s="72"/>
      <c r="C351" s="61"/>
      <c r="D351" s="299"/>
      <c r="E351" s="299"/>
      <c r="F351" s="299"/>
      <c r="G351" s="314"/>
      <c r="H351" s="314"/>
      <c r="J351" s="37"/>
    </row>
    <row r="352" spans="2:10" s="74" customFormat="1" ht="18.75">
      <c r="B352" s="52"/>
      <c r="C352" s="62"/>
      <c r="D352" s="296"/>
      <c r="E352" s="296"/>
      <c r="F352" s="296"/>
      <c r="G352" s="321"/>
      <c r="H352" s="321"/>
      <c r="J352" s="37"/>
    </row>
    <row r="353" spans="2:10" s="74" customFormat="1" ht="18.75">
      <c r="B353" s="52"/>
      <c r="C353" s="63"/>
      <c r="D353" s="296"/>
      <c r="E353" s="296"/>
      <c r="F353" s="296"/>
      <c r="G353" s="321"/>
      <c r="H353" s="321"/>
      <c r="J353" s="37"/>
    </row>
    <row r="354" spans="2:10" s="74" customFormat="1" ht="18.75">
      <c r="B354" s="72"/>
      <c r="C354" s="42"/>
      <c r="D354" s="296"/>
      <c r="E354" s="296"/>
      <c r="F354" s="296"/>
      <c r="G354" s="321"/>
      <c r="H354" s="321"/>
      <c r="J354" s="37"/>
    </row>
    <row r="355" spans="2:10" s="74" customFormat="1" ht="18">
      <c r="B355" s="72"/>
      <c r="C355" s="65"/>
      <c r="D355" s="299"/>
      <c r="E355" s="299"/>
      <c r="F355" s="299"/>
      <c r="G355" s="314"/>
      <c r="H355" s="314"/>
      <c r="J355" s="73"/>
    </row>
    <row r="356" spans="2:10" s="74" customFormat="1" ht="18">
      <c r="B356" s="72"/>
      <c r="C356" s="66"/>
      <c r="D356" s="299"/>
      <c r="E356" s="299"/>
      <c r="F356" s="299"/>
      <c r="G356" s="314"/>
      <c r="H356" s="314"/>
      <c r="J356" s="5"/>
    </row>
    <row r="357" spans="2:10" s="74" customFormat="1" ht="18.75">
      <c r="B357" s="72"/>
      <c r="C357" s="66"/>
      <c r="D357" s="299"/>
      <c r="E357" s="299"/>
      <c r="F357" s="296"/>
      <c r="G357" s="314"/>
      <c r="H357" s="314"/>
      <c r="J357" s="107"/>
    </row>
    <row r="358" spans="2:10" s="74" customFormat="1" ht="18.75">
      <c r="B358" s="72"/>
      <c r="C358" s="67"/>
      <c r="D358" s="299"/>
      <c r="E358" s="299"/>
      <c r="F358" s="296"/>
      <c r="G358" s="314"/>
      <c r="H358" s="314"/>
      <c r="J358" s="34"/>
    </row>
    <row r="359" spans="2:10" s="74" customFormat="1" ht="18">
      <c r="B359" s="44"/>
      <c r="C359" s="68"/>
      <c r="D359" s="308"/>
      <c r="E359" s="308"/>
      <c r="F359" s="308"/>
      <c r="G359" s="314"/>
      <c r="H359" s="314"/>
      <c r="J359" s="45"/>
    </row>
    <row r="360" spans="2:10" s="74" customFormat="1" ht="18">
      <c r="B360" s="52"/>
      <c r="C360" s="63"/>
      <c r="D360" s="299"/>
      <c r="E360" s="299"/>
      <c r="F360" s="299"/>
      <c r="G360" s="314"/>
      <c r="H360" s="314"/>
      <c r="J360" s="56"/>
    </row>
    <row r="361" spans="2:10" s="74" customFormat="1" ht="18">
      <c r="B361" s="70"/>
      <c r="C361" s="36"/>
      <c r="D361" s="299"/>
      <c r="E361" s="299"/>
      <c r="F361" s="299"/>
      <c r="G361" s="314"/>
      <c r="H361" s="314"/>
      <c r="J361" s="60"/>
    </row>
    <row r="362" spans="2:10" s="74" customFormat="1" ht="18">
      <c r="B362" s="70"/>
      <c r="C362" s="3"/>
      <c r="D362" s="299"/>
      <c r="E362" s="299"/>
      <c r="F362" s="299"/>
      <c r="G362" s="314"/>
      <c r="H362" s="314"/>
      <c r="J362" s="39"/>
    </row>
    <row r="363" spans="2:10" s="74" customFormat="1" ht="18">
      <c r="B363" s="70"/>
      <c r="C363" s="3"/>
      <c r="D363" s="299"/>
      <c r="E363" s="299"/>
      <c r="F363" s="299"/>
      <c r="G363" s="314"/>
      <c r="H363" s="314"/>
      <c r="J363" s="73"/>
    </row>
    <row r="364" spans="2:10" s="74" customFormat="1" ht="18">
      <c r="B364" s="72"/>
      <c r="C364" s="71"/>
      <c r="D364" s="299"/>
      <c r="E364" s="299"/>
      <c r="F364" s="299"/>
      <c r="G364" s="314"/>
      <c r="H364" s="314"/>
      <c r="J364" s="75"/>
    </row>
    <row r="365" spans="2:10" s="74" customFormat="1" ht="18">
      <c r="B365" s="65"/>
      <c r="C365" s="65"/>
      <c r="D365" s="299"/>
      <c r="E365" s="299"/>
      <c r="F365" s="299"/>
      <c r="G365" s="314"/>
      <c r="H365" s="314"/>
      <c r="J365" s="77"/>
    </row>
    <row r="366" spans="2:10" s="74" customFormat="1" ht="18">
      <c r="B366" s="80"/>
      <c r="C366" s="53"/>
      <c r="D366" s="299"/>
      <c r="E366" s="299"/>
      <c r="F366" s="299"/>
      <c r="G366" s="314"/>
      <c r="H366" s="314"/>
      <c r="J366" s="8"/>
    </row>
    <row r="367" spans="2:10" s="74" customFormat="1" ht="18">
      <c r="B367" s="105"/>
      <c r="C367" s="72"/>
      <c r="D367" s="299"/>
      <c r="E367" s="299"/>
      <c r="F367" s="299"/>
      <c r="G367" s="314"/>
      <c r="H367" s="314"/>
      <c r="J367" s="8"/>
    </row>
    <row r="368" spans="2:10" s="74" customFormat="1" ht="18">
      <c r="B368" s="105"/>
      <c r="C368" s="72"/>
      <c r="D368" s="299"/>
      <c r="E368" s="299"/>
      <c r="F368" s="299"/>
      <c r="G368" s="314"/>
      <c r="H368" s="314"/>
      <c r="J368" s="40"/>
    </row>
    <row r="369" spans="3:10" s="74" customFormat="1" ht="18.75">
      <c r="C369" s="106"/>
      <c r="D369" s="322"/>
      <c r="E369" s="322"/>
      <c r="F369" s="322"/>
      <c r="G369" s="323"/>
      <c r="H369" s="323"/>
      <c r="J369" s="40"/>
    </row>
    <row r="370" spans="2:10" s="74" customFormat="1" ht="18">
      <c r="B370" s="1"/>
      <c r="C370" s="106"/>
      <c r="D370" s="308"/>
      <c r="E370" s="308"/>
      <c r="F370" s="308"/>
      <c r="G370" s="308"/>
      <c r="H370" s="308"/>
      <c r="J370" s="40"/>
    </row>
    <row r="371" spans="2:10" s="74" customFormat="1" ht="18.75">
      <c r="B371" s="44"/>
      <c r="C371" s="68"/>
      <c r="D371" s="308"/>
      <c r="E371" s="308"/>
      <c r="F371" s="324"/>
      <c r="G371" s="316"/>
      <c r="H371" s="316"/>
      <c r="J371" s="40"/>
    </row>
    <row r="372" spans="2:10" s="74" customFormat="1" ht="18.75">
      <c r="B372" s="52"/>
      <c r="C372" s="63"/>
      <c r="D372" s="308"/>
      <c r="E372" s="308"/>
      <c r="F372" s="299"/>
      <c r="G372" s="316"/>
      <c r="H372" s="316"/>
      <c r="J372" s="39"/>
    </row>
    <row r="373" spans="2:10" s="74" customFormat="1" ht="18.75">
      <c r="B373" s="52"/>
      <c r="C373" s="53"/>
      <c r="D373" s="296"/>
      <c r="E373" s="296"/>
      <c r="F373" s="296"/>
      <c r="G373" s="318"/>
      <c r="H373" s="318"/>
      <c r="J373" s="39"/>
    </row>
    <row r="374" spans="2:10" s="74" customFormat="1" ht="18">
      <c r="B374" s="72"/>
      <c r="C374" s="65"/>
      <c r="D374" s="299"/>
      <c r="E374" s="299"/>
      <c r="F374" s="299"/>
      <c r="G374" s="314"/>
      <c r="H374" s="314"/>
      <c r="J374" s="76"/>
    </row>
    <row r="375" spans="2:10" s="74" customFormat="1" ht="18">
      <c r="B375" s="52"/>
      <c r="C375" s="63"/>
      <c r="D375" s="299"/>
      <c r="E375" s="299"/>
      <c r="F375" s="299"/>
      <c r="G375" s="314"/>
      <c r="H375" s="314"/>
      <c r="J375" s="40"/>
    </row>
    <row r="376" spans="2:10" s="74" customFormat="1" ht="18">
      <c r="B376" s="72"/>
      <c r="C376" s="65"/>
      <c r="D376" s="299"/>
      <c r="E376" s="299"/>
      <c r="F376" s="299"/>
      <c r="G376" s="314"/>
      <c r="H376" s="314"/>
      <c r="J376" s="76"/>
    </row>
    <row r="377" spans="2:10" s="74" customFormat="1" ht="18.75">
      <c r="B377" s="53"/>
      <c r="C377" s="63"/>
      <c r="D377" s="296"/>
      <c r="E377" s="296"/>
      <c r="F377" s="296"/>
      <c r="G377" s="314"/>
      <c r="H377" s="314"/>
      <c r="J377" s="8"/>
    </row>
    <row r="378" spans="2:10" s="74" customFormat="1" ht="18">
      <c r="B378" s="67"/>
      <c r="C378" s="262"/>
      <c r="D378" s="299"/>
      <c r="E378" s="299"/>
      <c r="F378" s="299"/>
      <c r="G378" s="314"/>
      <c r="H378" s="314"/>
      <c r="J378" s="75"/>
    </row>
    <row r="379" spans="2:10" s="74" customFormat="1" ht="18">
      <c r="B379" s="72"/>
      <c r="C379" s="65"/>
      <c r="D379" s="299"/>
      <c r="E379" s="299"/>
      <c r="F379" s="299"/>
      <c r="G379" s="314"/>
      <c r="H379" s="314"/>
      <c r="J379" s="75"/>
    </row>
    <row r="380" spans="2:10" s="74" customFormat="1" ht="18">
      <c r="B380" s="65"/>
      <c r="C380" s="65"/>
      <c r="D380" s="299"/>
      <c r="E380" s="299"/>
      <c r="F380" s="299"/>
      <c r="G380" s="314"/>
      <c r="H380" s="314"/>
      <c r="J380" s="34"/>
    </row>
    <row r="381" spans="2:10" s="74" customFormat="1" ht="18">
      <c r="B381" s="67"/>
      <c r="C381" s="262"/>
      <c r="D381" s="299"/>
      <c r="E381" s="299"/>
      <c r="F381" s="299"/>
      <c r="G381" s="314"/>
      <c r="H381" s="314"/>
      <c r="J381" s="79"/>
    </row>
    <row r="382" spans="2:10" s="74" customFormat="1" ht="18">
      <c r="B382" s="72"/>
      <c r="C382" s="47"/>
      <c r="D382" s="299"/>
      <c r="E382" s="299"/>
      <c r="F382" s="299"/>
      <c r="G382" s="314"/>
      <c r="H382" s="314"/>
      <c r="J382" s="34"/>
    </row>
    <row r="383" spans="2:10" s="74" customFormat="1" ht="18">
      <c r="B383" s="72"/>
      <c r="C383" s="47"/>
      <c r="D383" s="299"/>
      <c r="E383" s="299"/>
      <c r="F383" s="299"/>
      <c r="G383" s="314"/>
      <c r="H383" s="314"/>
      <c r="J383" s="7"/>
    </row>
    <row r="384" spans="2:10" s="74" customFormat="1" ht="18.75">
      <c r="B384" s="72"/>
      <c r="C384" s="66"/>
      <c r="D384" s="296"/>
      <c r="E384" s="296"/>
      <c r="F384" s="296"/>
      <c r="G384" s="314"/>
      <c r="H384" s="314"/>
      <c r="J384" s="81"/>
    </row>
    <row r="385" spans="2:10" s="74" customFormat="1" ht="18">
      <c r="B385" s="72"/>
      <c r="C385" s="65"/>
      <c r="D385" s="299"/>
      <c r="E385" s="299"/>
      <c r="F385" s="299"/>
      <c r="G385" s="314"/>
      <c r="H385" s="314"/>
      <c r="J385" s="77"/>
    </row>
    <row r="386" spans="2:10" s="74" customFormat="1" ht="18.75">
      <c r="B386" s="72"/>
      <c r="C386" s="65"/>
      <c r="D386" s="296"/>
      <c r="E386" s="296"/>
      <c r="F386" s="296"/>
      <c r="G386" s="314"/>
      <c r="H386" s="314"/>
      <c r="J386" s="77"/>
    </row>
    <row r="387" spans="3:10" s="74" customFormat="1" ht="18">
      <c r="C387" s="117"/>
      <c r="D387" s="299"/>
      <c r="E387" s="299"/>
      <c r="F387" s="299"/>
      <c r="G387" s="314"/>
      <c r="H387" s="314"/>
      <c r="J387" s="32"/>
    </row>
    <row r="388" spans="3:10" s="74" customFormat="1" ht="18">
      <c r="C388" s="78"/>
      <c r="D388" s="299"/>
      <c r="E388" s="299"/>
      <c r="F388" s="299"/>
      <c r="G388" s="314"/>
      <c r="H388" s="314"/>
      <c r="J388" s="77"/>
    </row>
    <row r="389" spans="3:10" s="74" customFormat="1" ht="18">
      <c r="C389" s="78"/>
      <c r="D389" s="299"/>
      <c r="E389" s="299"/>
      <c r="F389" s="299"/>
      <c r="G389" s="314"/>
      <c r="H389" s="314"/>
      <c r="J389" s="84"/>
    </row>
    <row r="390" spans="2:10" s="74" customFormat="1" ht="18">
      <c r="B390" s="44"/>
      <c r="C390" s="68"/>
      <c r="D390" s="308"/>
      <c r="E390" s="308"/>
      <c r="F390" s="308"/>
      <c r="G390" s="318"/>
      <c r="H390" s="318"/>
      <c r="J390" s="79"/>
    </row>
    <row r="391" spans="2:10" s="74" customFormat="1" ht="18.75">
      <c r="B391" s="52"/>
      <c r="C391" s="63"/>
      <c r="D391" s="296"/>
      <c r="E391" s="296"/>
      <c r="F391" s="296"/>
      <c r="G391" s="318"/>
      <c r="H391" s="318"/>
      <c r="J391" s="85"/>
    </row>
    <row r="392" spans="2:10" s="74" customFormat="1" ht="18">
      <c r="B392" s="44"/>
      <c r="C392" s="68"/>
      <c r="D392" s="308"/>
      <c r="E392" s="308"/>
      <c r="F392" s="308"/>
      <c r="G392" s="318"/>
      <c r="H392" s="318"/>
      <c r="J392" s="86"/>
    </row>
    <row r="393" spans="2:10" s="74" customFormat="1" ht="18.75">
      <c r="B393" s="52"/>
      <c r="C393" s="80"/>
      <c r="D393" s="296"/>
      <c r="E393" s="296"/>
      <c r="F393" s="299"/>
      <c r="G393" s="314"/>
      <c r="H393" s="314"/>
      <c r="J393" s="76"/>
    </row>
    <row r="394" spans="2:10" s="74" customFormat="1" ht="18.75">
      <c r="B394" s="52"/>
      <c r="C394" s="80"/>
      <c r="D394" s="296"/>
      <c r="E394" s="296"/>
      <c r="F394" s="299"/>
      <c r="G394" s="314"/>
      <c r="H394" s="314"/>
      <c r="J394" s="79"/>
    </row>
    <row r="395" spans="2:10" s="74" customFormat="1" ht="18.75">
      <c r="B395" s="52"/>
      <c r="C395" s="80"/>
      <c r="D395" s="296"/>
      <c r="E395" s="296"/>
      <c r="F395" s="299"/>
      <c r="G395" s="314"/>
      <c r="H395" s="314"/>
      <c r="J395" s="81"/>
    </row>
    <row r="396" spans="2:10" s="74" customFormat="1" ht="18">
      <c r="B396" s="52"/>
      <c r="C396" s="80"/>
      <c r="D396" s="304"/>
      <c r="E396" s="304"/>
      <c r="F396" s="299"/>
      <c r="G396" s="314"/>
      <c r="H396" s="314"/>
      <c r="J396" s="88"/>
    </row>
    <row r="397" spans="2:10" s="74" customFormat="1" ht="18">
      <c r="B397" s="52"/>
      <c r="C397" s="80"/>
      <c r="D397" s="304"/>
      <c r="E397" s="304"/>
      <c r="F397" s="299"/>
      <c r="G397" s="314"/>
      <c r="H397" s="314"/>
      <c r="J397" s="88"/>
    </row>
    <row r="398" spans="2:10" s="74" customFormat="1" ht="18">
      <c r="B398" s="52"/>
      <c r="C398" s="80"/>
      <c r="D398" s="304"/>
      <c r="E398" s="304"/>
      <c r="F398" s="299"/>
      <c r="G398" s="314"/>
      <c r="H398" s="314"/>
      <c r="J398" s="88"/>
    </row>
    <row r="399" spans="2:10" s="74" customFormat="1" ht="18">
      <c r="B399" s="52"/>
      <c r="C399" s="80"/>
      <c r="D399" s="304"/>
      <c r="E399" s="304"/>
      <c r="F399" s="299"/>
      <c r="G399" s="314"/>
      <c r="H399" s="314"/>
      <c r="J399" s="88"/>
    </row>
    <row r="400" spans="2:10" s="74" customFormat="1" ht="18">
      <c r="B400" s="44"/>
      <c r="C400" s="68"/>
      <c r="D400" s="309"/>
      <c r="E400" s="309"/>
      <c r="F400" s="309"/>
      <c r="G400" s="318"/>
      <c r="H400" s="318"/>
      <c r="J400" s="88"/>
    </row>
    <row r="401" spans="2:10" s="74" customFormat="1" ht="18.75">
      <c r="B401" s="52"/>
      <c r="C401" s="63"/>
      <c r="D401" s="296"/>
      <c r="E401" s="296"/>
      <c r="F401" s="296"/>
      <c r="G401" s="318"/>
      <c r="H401" s="318"/>
      <c r="J401" s="88"/>
    </row>
    <row r="402" spans="2:10" s="74" customFormat="1" ht="18.75">
      <c r="B402" s="72"/>
      <c r="C402" s="66"/>
      <c r="D402" s="299"/>
      <c r="E402" s="299"/>
      <c r="F402" s="296"/>
      <c r="G402" s="325"/>
      <c r="H402" s="325"/>
      <c r="J402" s="88"/>
    </row>
    <row r="403" spans="2:10" s="74" customFormat="1" ht="18">
      <c r="B403" s="72"/>
      <c r="C403" s="66"/>
      <c r="D403" s="299"/>
      <c r="E403" s="299"/>
      <c r="F403" s="299"/>
      <c r="G403" s="325"/>
      <c r="H403" s="325"/>
      <c r="J403" s="88"/>
    </row>
    <row r="404" spans="2:10" s="74" customFormat="1" ht="18.75">
      <c r="B404" s="83"/>
      <c r="C404" s="63"/>
      <c r="D404" s="296"/>
      <c r="E404" s="296"/>
      <c r="F404" s="296"/>
      <c r="G404" s="314"/>
      <c r="H404" s="325"/>
      <c r="J404" s="88"/>
    </row>
    <row r="405" spans="2:10" s="74" customFormat="1" ht="18.75">
      <c r="B405" s="263"/>
      <c r="C405" s="65"/>
      <c r="D405" s="296"/>
      <c r="E405" s="296"/>
      <c r="F405" s="296"/>
      <c r="G405" s="314"/>
      <c r="H405" s="314"/>
      <c r="J405" s="88"/>
    </row>
    <row r="406" spans="2:10" s="74" customFormat="1" ht="18.75">
      <c r="B406" s="263"/>
      <c r="C406" s="65"/>
      <c r="D406" s="296"/>
      <c r="E406" s="296"/>
      <c r="F406" s="296"/>
      <c r="G406" s="314"/>
      <c r="H406" s="314"/>
      <c r="J406" s="88"/>
    </row>
    <row r="407" spans="2:10" s="74" customFormat="1" ht="18.75">
      <c r="B407" s="72"/>
      <c r="C407" s="63"/>
      <c r="D407" s="296"/>
      <c r="E407" s="296"/>
      <c r="F407" s="296"/>
      <c r="G407" s="314"/>
      <c r="H407" s="314"/>
      <c r="J407" s="88"/>
    </row>
    <row r="408" spans="2:10" s="74" customFormat="1" ht="18.75">
      <c r="B408" s="72"/>
      <c r="C408" s="65"/>
      <c r="D408" s="296"/>
      <c r="E408" s="296"/>
      <c r="F408" s="296"/>
      <c r="G408" s="314"/>
      <c r="H408" s="314"/>
      <c r="J408" s="88"/>
    </row>
    <row r="409" spans="2:10" s="74" customFormat="1" ht="18.75">
      <c r="B409" s="72"/>
      <c r="C409" s="65"/>
      <c r="D409" s="299"/>
      <c r="E409" s="299"/>
      <c r="F409" s="296"/>
      <c r="G409" s="314"/>
      <c r="H409" s="314"/>
      <c r="J409" s="88"/>
    </row>
    <row r="410" spans="2:10" s="74" customFormat="1" ht="18.75">
      <c r="B410" s="72"/>
      <c r="C410" s="65"/>
      <c r="D410" s="299"/>
      <c r="E410" s="299"/>
      <c r="F410" s="296"/>
      <c r="G410" s="314"/>
      <c r="H410" s="314"/>
      <c r="J410" s="88"/>
    </row>
    <row r="411" spans="2:10" s="74" customFormat="1" ht="18.75">
      <c r="B411" s="72"/>
      <c r="C411" s="65"/>
      <c r="D411" s="299"/>
      <c r="E411" s="299"/>
      <c r="F411" s="296"/>
      <c r="G411" s="314"/>
      <c r="H411" s="314"/>
      <c r="J411" s="88"/>
    </row>
    <row r="412" spans="2:10" s="74" customFormat="1" ht="18.75">
      <c r="B412" s="72"/>
      <c r="C412" s="65"/>
      <c r="D412" s="299"/>
      <c r="E412" s="299"/>
      <c r="F412" s="296"/>
      <c r="G412" s="314"/>
      <c r="H412" s="314"/>
      <c r="J412" s="89"/>
    </row>
    <row r="413" spans="2:10" s="74" customFormat="1" ht="18">
      <c r="B413" s="44"/>
      <c r="C413" s="68"/>
      <c r="D413" s="309"/>
      <c r="E413" s="309"/>
      <c r="F413" s="309"/>
      <c r="G413" s="314"/>
      <c r="H413" s="314"/>
      <c r="J413" s="77"/>
    </row>
    <row r="414" spans="2:10" s="74" customFormat="1" ht="18.75">
      <c r="B414" s="52"/>
      <c r="C414" s="87"/>
      <c r="D414" s="296"/>
      <c r="E414" s="296"/>
      <c r="F414" s="296"/>
      <c r="G414" s="314"/>
      <c r="H414" s="314"/>
      <c r="J414" s="77"/>
    </row>
    <row r="415" spans="2:10" s="74" customFormat="1" ht="18.75">
      <c r="B415" s="72"/>
      <c r="C415" s="66"/>
      <c r="D415" s="299"/>
      <c r="E415" s="299"/>
      <c r="F415" s="296"/>
      <c r="G415" s="314"/>
      <c r="H415" s="314"/>
      <c r="J415" s="77"/>
    </row>
    <row r="416" spans="2:10" s="74" customFormat="1" ht="18">
      <c r="B416" s="44"/>
      <c r="C416" s="68"/>
      <c r="D416" s="309"/>
      <c r="E416" s="309"/>
      <c r="F416" s="309"/>
      <c r="G416" s="325"/>
      <c r="H416" s="325"/>
      <c r="J416" s="77"/>
    </row>
    <row r="417" spans="2:10" s="74" customFormat="1" ht="18">
      <c r="B417" s="264"/>
      <c r="C417" s="71"/>
      <c r="D417" s="299"/>
      <c r="E417" s="299"/>
      <c r="F417" s="299"/>
      <c r="G417" s="314"/>
      <c r="H417" s="314"/>
      <c r="J417" s="77"/>
    </row>
    <row r="418" spans="2:10" s="74" customFormat="1" ht="18">
      <c r="B418" s="264"/>
      <c r="C418" s="117"/>
      <c r="D418" s="299"/>
      <c r="E418" s="299"/>
      <c r="F418" s="299"/>
      <c r="G418" s="314"/>
      <c r="H418" s="314"/>
      <c r="J418" s="73"/>
    </row>
    <row r="419" spans="2:10" s="74" customFormat="1" ht="18">
      <c r="B419" s="264"/>
      <c r="C419" s="117"/>
      <c r="D419" s="299"/>
      <c r="E419" s="299"/>
      <c r="F419" s="299"/>
      <c r="G419" s="314"/>
      <c r="H419" s="314"/>
      <c r="J419" s="73"/>
    </row>
    <row r="420" spans="2:10" s="74" customFormat="1" ht="18">
      <c r="B420" s="264"/>
      <c r="C420" s="117"/>
      <c r="D420" s="299"/>
      <c r="E420" s="299"/>
      <c r="F420" s="299"/>
      <c r="G420" s="314"/>
      <c r="H420" s="314"/>
      <c r="J420" s="73"/>
    </row>
    <row r="421" spans="2:10" s="74" customFormat="1" ht="18">
      <c r="B421" s="52"/>
      <c r="C421" s="71"/>
      <c r="D421" s="299"/>
      <c r="E421" s="299"/>
      <c r="F421" s="299"/>
      <c r="G421" s="314"/>
      <c r="H421" s="314"/>
      <c r="J421" s="73"/>
    </row>
    <row r="422" spans="2:10" s="74" customFormat="1" ht="18">
      <c r="B422" s="52"/>
      <c r="C422" s="117"/>
      <c r="D422" s="299"/>
      <c r="E422" s="299"/>
      <c r="F422" s="299"/>
      <c r="G422" s="314"/>
      <c r="H422" s="314"/>
      <c r="J422" s="73"/>
    </row>
    <row r="423" spans="2:10" s="74" customFormat="1" ht="18">
      <c r="B423" s="52"/>
      <c r="C423" s="117"/>
      <c r="D423" s="299"/>
      <c r="E423" s="299"/>
      <c r="F423" s="299"/>
      <c r="G423" s="314"/>
      <c r="H423" s="314"/>
      <c r="J423" s="73"/>
    </row>
    <row r="424" spans="2:10" s="74" customFormat="1" ht="18">
      <c r="B424" s="264"/>
      <c r="C424" s="117"/>
      <c r="D424" s="299"/>
      <c r="E424" s="299"/>
      <c r="F424" s="299"/>
      <c r="G424" s="314"/>
      <c r="H424" s="314"/>
      <c r="J424" s="73"/>
    </row>
    <row r="425" spans="2:10" s="74" customFormat="1" ht="18">
      <c r="B425" s="265"/>
      <c r="C425" s="266"/>
      <c r="D425" s="299"/>
      <c r="E425" s="299"/>
      <c r="F425" s="299"/>
      <c r="G425" s="314"/>
      <c r="H425" s="314"/>
      <c r="J425" s="73"/>
    </row>
    <row r="426" spans="2:10" s="74" customFormat="1" ht="18">
      <c r="B426" s="264"/>
      <c r="C426" s="117"/>
      <c r="D426" s="299"/>
      <c r="E426" s="299"/>
      <c r="F426" s="299"/>
      <c r="G426" s="314"/>
      <c r="H426" s="314"/>
      <c r="J426" s="73"/>
    </row>
    <row r="427" spans="2:10" s="74" customFormat="1" ht="18">
      <c r="B427" s="264"/>
      <c r="C427" s="117"/>
      <c r="D427" s="299"/>
      <c r="E427" s="299"/>
      <c r="F427" s="299"/>
      <c r="G427" s="314"/>
      <c r="H427" s="314"/>
      <c r="J427" s="73"/>
    </row>
    <row r="428" spans="2:10" s="74" customFormat="1" ht="18">
      <c r="B428" s="264"/>
      <c r="C428" s="117"/>
      <c r="D428" s="299"/>
      <c r="E428" s="299"/>
      <c r="F428" s="299"/>
      <c r="G428" s="314"/>
      <c r="H428" s="314"/>
      <c r="J428" s="73"/>
    </row>
    <row r="429" spans="2:10" s="74" customFormat="1" ht="18">
      <c r="B429" s="264"/>
      <c r="C429" s="117"/>
      <c r="D429" s="299"/>
      <c r="E429" s="309"/>
      <c r="F429" s="299"/>
      <c r="G429" s="314"/>
      <c r="H429" s="314"/>
      <c r="J429" s="81"/>
    </row>
    <row r="430" spans="2:10" s="74" customFormat="1" ht="18">
      <c r="B430" s="264"/>
      <c r="C430" s="71"/>
      <c r="D430" s="299"/>
      <c r="E430" s="299"/>
      <c r="F430" s="299"/>
      <c r="G430" s="314"/>
      <c r="H430" s="314"/>
      <c r="J430" s="77"/>
    </row>
    <row r="431" spans="2:10" s="74" customFormat="1" ht="18">
      <c r="B431" s="264"/>
      <c r="C431" s="71"/>
      <c r="D431" s="299"/>
      <c r="E431" s="299"/>
      <c r="F431" s="299"/>
      <c r="G431" s="314"/>
      <c r="H431" s="314"/>
      <c r="J431" s="73"/>
    </row>
    <row r="432" spans="2:10" s="74" customFormat="1" ht="18">
      <c r="B432" s="52"/>
      <c r="C432" s="71"/>
      <c r="D432" s="299"/>
      <c r="E432" s="299"/>
      <c r="F432" s="299"/>
      <c r="G432" s="314"/>
      <c r="H432" s="314"/>
      <c r="J432" s="90"/>
    </row>
    <row r="433" spans="2:10" s="74" customFormat="1" ht="18">
      <c r="B433" s="72"/>
      <c r="C433" s="65"/>
      <c r="D433" s="299"/>
      <c r="E433" s="299"/>
      <c r="F433" s="299"/>
      <c r="G433" s="314"/>
      <c r="H433" s="314"/>
      <c r="J433" s="43"/>
    </row>
    <row r="434" spans="2:10" s="74" customFormat="1" ht="18">
      <c r="B434" s="267"/>
      <c r="C434" s="266"/>
      <c r="D434" s="299"/>
      <c r="E434" s="299"/>
      <c r="F434" s="299"/>
      <c r="G434" s="314"/>
      <c r="H434" s="314"/>
      <c r="J434" s="43"/>
    </row>
    <row r="435" spans="2:10" s="74" customFormat="1" ht="18">
      <c r="B435" s="72"/>
      <c r="C435" s="71"/>
      <c r="D435" s="299"/>
      <c r="E435" s="299"/>
      <c r="F435" s="299"/>
      <c r="G435" s="314"/>
      <c r="H435" s="314"/>
      <c r="J435" s="86"/>
    </row>
    <row r="436" spans="2:10" s="74" customFormat="1" ht="18">
      <c r="B436" s="268"/>
      <c r="C436" s="266"/>
      <c r="D436" s="299"/>
      <c r="E436" s="299"/>
      <c r="F436" s="299"/>
      <c r="G436" s="314"/>
      <c r="H436" s="314"/>
      <c r="J436" s="43"/>
    </row>
    <row r="437" spans="2:10" s="74" customFormat="1" ht="18">
      <c r="B437" s="50"/>
      <c r="C437" s="38"/>
      <c r="D437" s="299"/>
      <c r="E437" s="299"/>
      <c r="F437" s="299"/>
      <c r="G437" s="314"/>
      <c r="H437" s="314"/>
      <c r="J437" s="82"/>
    </row>
    <row r="438" spans="2:10" s="74" customFormat="1" ht="18">
      <c r="B438" s="50"/>
      <c r="C438" s="38"/>
      <c r="D438" s="299"/>
      <c r="E438" s="299"/>
      <c r="F438" s="299"/>
      <c r="G438" s="314"/>
      <c r="H438" s="314"/>
      <c r="J438" s="102"/>
    </row>
    <row r="439" spans="2:10" s="74" customFormat="1" ht="18">
      <c r="B439" s="50"/>
      <c r="C439" s="38"/>
      <c r="D439" s="299"/>
      <c r="E439" s="299"/>
      <c r="F439" s="299"/>
      <c r="G439" s="314"/>
      <c r="H439" s="314"/>
      <c r="J439" s="109"/>
    </row>
    <row r="440" spans="2:10" s="74" customFormat="1" ht="18">
      <c r="B440" s="50"/>
      <c r="C440" s="38"/>
      <c r="D440" s="299"/>
      <c r="E440" s="299"/>
      <c r="F440" s="299"/>
      <c r="G440" s="314"/>
      <c r="H440" s="314"/>
      <c r="J440" s="45"/>
    </row>
    <row r="441" spans="2:10" s="74" customFormat="1" ht="18">
      <c r="B441" s="50"/>
      <c r="C441" s="38"/>
      <c r="D441" s="299"/>
      <c r="E441" s="299"/>
      <c r="F441" s="299"/>
      <c r="G441" s="314"/>
      <c r="H441" s="314"/>
      <c r="J441" s="91"/>
    </row>
    <row r="442" spans="2:10" s="74" customFormat="1" ht="18">
      <c r="B442" s="50"/>
      <c r="C442" s="38"/>
      <c r="D442" s="299"/>
      <c r="E442" s="299"/>
      <c r="F442" s="299"/>
      <c r="G442" s="314"/>
      <c r="H442" s="314"/>
      <c r="J442" s="91"/>
    </row>
    <row r="443" spans="2:10" s="74" customFormat="1" ht="18.75">
      <c r="B443" s="50"/>
      <c r="C443" s="38"/>
      <c r="D443" s="299"/>
      <c r="E443" s="299"/>
      <c r="F443" s="296"/>
      <c r="G443" s="314"/>
      <c r="H443" s="314"/>
      <c r="J443" s="91"/>
    </row>
    <row r="444" spans="2:10" s="74" customFormat="1" ht="18">
      <c r="B444" s="50"/>
      <c r="C444" s="38"/>
      <c r="D444" s="299"/>
      <c r="E444" s="299"/>
      <c r="F444" s="299"/>
      <c r="G444" s="314"/>
      <c r="H444" s="314"/>
      <c r="J444" s="45"/>
    </row>
    <row r="445" spans="2:10" s="74" customFormat="1" ht="18.75">
      <c r="B445" s="50"/>
      <c r="C445" s="38"/>
      <c r="D445" s="299"/>
      <c r="E445" s="299"/>
      <c r="F445" s="296"/>
      <c r="G445" s="314"/>
      <c r="H445" s="314"/>
      <c r="J445" s="8"/>
    </row>
    <row r="446" spans="2:10" s="74" customFormat="1" ht="18">
      <c r="B446" s="50"/>
      <c r="C446" s="65"/>
      <c r="D446" s="299"/>
      <c r="E446" s="299"/>
      <c r="F446" s="299"/>
      <c r="G446" s="314"/>
      <c r="H446" s="314"/>
      <c r="J446" s="7"/>
    </row>
    <row r="447" spans="2:10" s="74" customFormat="1" ht="18">
      <c r="B447" s="50"/>
      <c r="C447" s="65"/>
      <c r="D447" s="299"/>
      <c r="E447" s="299"/>
      <c r="F447" s="299"/>
      <c r="G447" s="314"/>
      <c r="H447" s="314"/>
      <c r="J447" s="32"/>
    </row>
    <row r="448" spans="2:10" s="74" customFormat="1" ht="18.75">
      <c r="B448" s="50"/>
      <c r="C448" s="38"/>
      <c r="D448" s="299"/>
      <c r="E448" s="299"/>
      <c r="F448" s="296"/>
      <c r="G448" s="314"/>
      <c r="H448" s="314"/>
      <c r="J448" s="7"/>
    </row>
    <row r="449" spans="2:10" s="74" customFormat="1" ht="18">
      <c r="B449" s="72"/>
      <c r="C449" s="65"/>
      <c r="D449" s="299"/>
      <c r="E449" s="299"/>
      <c r="F449" s="299"/>
      <c r="G449" s="314"/>
      <c r="H449" s="314"/>
      <c r="J449" s="7"/>
    </row>
    <row r="450" spans="2:10" s="74" customFormat="1" ht="18">
      <c r="B450" s="44"/>
      <c r="C450" s="1"/>
      <c r="D450" s="309"/>
      <c r="E450" s="309"/>
      <c r="F450" s="309"/>
      <c r="G450" s="325"/>
      <c r="H450" s="325"/>
      <c r="J450" s="32"/>
    </row>
    <row r="451" spans="2:10" s="74" customFormat="1" ht="18.75">
      <c r="B451" s="52"/>
      <c r="C451" s="269"/>
      <c r="D451" s="296"/>
      <c r="E451" s="296"/>
      <c r="F451" s="296"/>
      <c r="G451" s="314"/>
      <c r="H451" s="314"/>
      <c r="J451" s="92"/>
    </row>
    <row r="452" spans="2:10" s="74" customFormat="1" ht="18">
      <c r="B452" s="72"/>
      <c r="C452" s="63"/>
      <c r="D452" s="299"/>
      <c r="E452" s="299"/>
      <c r="F452" s="299"/>
      <c r="G452" s="314"/>
      <c r="H452" s="314"/>
      <c r="J452" s="7"/>
    </row>
    <row r="453" spans="2:10" s="74" customFormat="1" ht="18">
      <c r="B453" s="72"/>
      <c r="C453" s="63"/>
      <c r="D453" s="299"/>
      <c r="E453" s="299"/>
      <c r="F453" s="299"/>
      <c r="G453" s="314"/>
      <c r="H453" s="314"/>
      <c r="J453" s="88"/>
    </row>
    <row r="454" spans="2:10" s="74" customFormat="1" ht="18">
      <c r="B454" s="52"/>
      <c r="C454" s="269"/>
      <c r="D454" s="299"/>
      <c r="E454" s="299"/>
      <c r="F454" s="299"/>
      <c r="G454" s="325"/>
      <c r="H454" s="325"/>
      <c r="J454" s="8"/>
    </row>
    <row r="455" spans="2:10" s="74" customFormat="1" ht="18">
      <c r="B455" s="72"/>
      <c r="C455" s="270"/>
      <c r="D455" s="299"/>
      <c r="E455" s="299"/>
      <c r="F455" s="299"/>
      <c r="G455" s="314"/>
      <c r="H455" s="314"/>
      <c r="J455" s="8"/>
    </row>
    <row r="456" spans="2:10" s="74" customFormat="1" ht="18">
      <c r="B456" s="72"/>
      <c r="C456" s="53"/>
      <c r="D456" s="299"/>
      <c r="E456" s="299"/>
      <c r="F456" s="299"/>
      <c r="G456" s="314"/>
      <c r="H456" s="314"/>
      <c r="J456" s="8"/>
    </row>
    <row r="457" spans="2:10" s="74" customFormat="1" ht="18">
      <c r="B457" s="72"/>
      <c r="C457" s="53"/>
      <c r="D457" s="299"/>
      <c r="E457" s="299"/>
      <c r="F457" s="299"/>
      <c r="G457" s="314"/>
      <c r="H457" s="314"/>
      <c r="J457" s="88"/>
    </row>
    <row r="458" spans="2:10" s="74" customFormat="1" ht="18">
      <c r="B458" s="72"/>
      <c r="C458" s="53"/>
      <c r="D458" s="299"/>
      <c r="E458" s="299"/>
      <c r="F458" s="299"/>
      <c r="G458" s="314"/>
      <c r="H458" s="314"/>
      <c r="J458" s="8"/>
    </row>
    <row r="459" spans="2:10" s="74" customFormat="1" ht="18">
      <c r="B459" s="72"/>
      <c r="C459" s="53"/>
      <c r="D459" s="299"/>
      <c r="E459" s="299"/>
      <c r="F459" s="299"/>
      <c r="G459" s="314"/>
      <c r="H459" s="314"/>
      <c r="J459" s="88"/>
    </row>
    <row r="460" spans="2:10" s="74" customFormat="1" ht="18">
      <c r="B460" s="44"/>
      <c r="C460" s="1"/>
      <c r="D460" s="309"/>
      <c r="E460" s="309"/>
      <c r="F460" s="309"/>
      <c r="G460" s="314"/>
      <c r="H460" s="314"/>
      <c r="J460" s="7"/>
    </row>
    <row r="461" spans="2:10" s="74" customFormat="1" ht="18">
      <c r="B461" s="72"/>
      <c r="C461" s="67"/>
      <c r="D461" s="299"/>
      <c r="E461" s="299"/>
      <c r="F461" s="299"/>
      <c r="G461" s="314"/>
      <c r="H461" s="314"/>
      <c r="J461" s="86"/>
    </row>
    <row r="462" spans="3:10" s="74" customFormat="1" ht="18">
      <c r="C462" s="106"/>
      <c r="D462" s="309"/>
      <c r="E462" s="309"/>
      <c r="F462" s="309"/>
      <c r="G462" s="325"/>
      <c r="H462" s="325"/>
      <c r="J462" s="81"/>
    </row>
    <row r="463" spans="2:10" s="74" customFormat="1" ht="18.75">
      <c r="B463" s="44"/>
      <c r="C463" s="108"/>
      <c r="D463" s="309"/>
      <c r="E463" s="309"/>
      <c r="F463" s="309"/>
      <c r="G463" s="325"/>
      <c r="H463" s="316"/>
      <c r="J463" s="81"/>
    </row>
    <row r="464" spans="2:10" s="74" customFormat="1" ht="18.75">
      <c r="B464" s="44"/>
      <c r="C464" s="108"/>
      <c r="D464" s="309"/>
      <c r="E464" s="309"/>
      <c r="F464" s="309"/>
      <c r="G464" s="325"/>
      <c r="H464" s="316"/>
      <c r="J464" s="8"/>
    </row>
    <row r="465" spans="2:10" s="74" customFormat="1" ht="18.75">
      <c r="B465" s="271"/>
      <c r="C465" s="272"/>
      <c r="D465" s="324"/>
      <c r="E465" s="308"/>
      <c r="F465" s="308"/>
      <c r="G465" s="316"/>
      <c r="H465" s="316"/>
      <c r="J465" s="8"/>
    </row>
    <row r="466" spans="2:10" s="74" customFormat="1" ht="18.75">
      <c r="B466" s="67"/>
      <c r="C466" s="66"/>
      <c r="D466" s="308"/>
      <c r="E466" s="308"/>
      <c r="F466" s="296"/>
      <c r="G466" s="316"/>
      <c r="H466" s="316"/>
      <c r="J466" s="8"/>
    </row>
    <row r="467" spans="2:10" s="74" customFormat="1" ht="18.75">
      <c r="B467" s="67"/>
      <c r="C467" s="42"/>
      <c r="D467" s="308"/>
      <c r="E467" s="308"/>
      <c r="F467" s="296"/>
      <c r="G467" s="316"/>
      <c r="H467" s="316"/>
      <c r="J467" s="8"/>
    </row>
    <row r="468" spans="2:10" s="74" customFormat="1" ht="18.75">
      <c r="B468" s="67"/>
      <c r="C468" s="42"/>
      <c r="D468" s="308"/>
      <c r="E468" s="308"/>
      <c r="F468" s="322"/>
      <c r="G468" s="316"/>
      <c r="H468" s="316"/>
      <c r="J468" s="8"/>
    </row>
    <row r="469" spans="2:10" s="74" customFormat="1" ht="18.75">
      <c r="B469" s="67"/>
      <c r="C469" s="66"/>
      <c r="D469" s="308"/>
      <c r="E469" s="308"/>
      <c r="F469" s="322"/>
      <c r="G469" s="316"/>
      <c r="H469" s="316"/>
      <c r="J469" s="8"/>
    </row>
    <row r="470" spans="2:10" s="74" customFormat="1" ht="18.75">
      <c r="B470" s="1"/>
      <c r="C470" s="272"/>
      <c r="D470" s="324"/>
      <c r="E470" s="308"/>
      <c r="F470" s="308"/>
      <c r="G470" s="316"/>
      <c r="H470" s="316"/>
      <c r="J470" s="8"/>
    </row>
    <row r="471" spans="2:10" s="74" customFormat="1" ht="18.75">
      <c r="B471" s="273"/>
      <c r="C471" s="274"/>
      <c r="D471" s="326"/>
      <c r="E471" s="327"/>
      <c r="F471" s="327"/>
      <c r="G471" s="328"/>
      <c r="H471" s="328"/>
      <c r="J471" s="8"/>
    </row>
    <row r="472" spans="2:10" s="74" customFormat="1" ht="18.75">
      <c r="B472" s="53"/>
      <c r="C472" s="63"/>
      <c r="D472" s="329"/>
      <c r="E472" s="300"/>
      <c r="F472" s="303"/>
      <c r="G472" s="316"/>
      <c r="H472" s="316"/>
      <c r="J472" s="8"/>
    </row>
    <row r="473" spans="2:10" s="74" customFormat="1" ht="18.75">
      <c r="B473" s="72"/>
      <c r="C473" s="65"/>
      <c r="D473" s="300"/>
      <c r="E473" s="300"/>
      <c r="F473" s="300"/>
      <c r="G473" s="314"/>
      <c r="H473" s="314"/>
      <c r="J473" s="8"/>
    </row>
    <row r="474" spans="2:10" s="74" customFormat="1" ht="18.75">
      <c r="B474" s="52"/>
      <c r="C474" s="80"/>
      <c r="D474" s="300"/>
      <c r="E474" s="300"/>
      <c r="F474" s="303"/>
      <c r="G474" s="314"/>
      <c r="H474" s="314"/>
      <c r="J474" s="8"/>
    </row>
    <row r="475" spans="2:10" s="74" customFormat="1" ht="18.75">
      <c r="B475" s="52"/>
      <c r="C475" s="80"/>
      <c r="D475" s="300"/>
      <c r="E475" s="300"/>
      <c r="F475" s="303"/>
      <c r="G475" s="314"/>
      <c r="H475" s="314"/>
      <c r="J475" s="8"/>
    </row>
    <row r="476" spans="2:10" s="74" customFormat="1" ht="18.75">
      <c r="B476" s="72"/>
      <c r="C476" s="262"/>
      <c r="D476" s="303"/>
      <c r="E476" s="299"/>
      <c r="F476" s="299"/>
      <c r="G476" s="316"/>
      <c r="H476" s="316"/>
      <c r="J476" s="8"/>
    </row>
    <row r="477" spans="2:10" s="74" customFormat="1" ht="18.75">
      <c r="B477" s="72"/>
      <c r="C477" s="262"/>
      <c r="D477" s="303"/>
      <c r="E477" s="299"/>
      <c r="F477" s="299"/>
      <c r="G477" s="316"/>
      <c r="H477" s="316"/>
      <c r="J477" s="8"/>
    </row>
    <row r="478" spans="2:10" s="74" customFormat="1" ht="18.75">
      <c r="B478" s="52"/>
      <c r="C478" s="66"/>
      <c r="D478" s="300"/>
      <c r="E478" s="300"/>
      <c r="F478" s="299"/>
      <c r="G478" s="314"/>
      <c r="H478" s="314"/>
      <c r="J478" s="8"/>
    </row>
    <row r="479" spans="2:10" s="74" customFormat="1" ht="18.75">
      <c r="B479" s="52"/>
      <c r="C479" s="66"/>
      <c r="D479" s="300"/>
      <c r="E479" s="300"/>
      <c r="F479" s="299"/>
      <c r="G479" s="314"/>
      <c r="H479" s="314"/>
      <c r="J479" s="76"/>
    </row>
    <row r="480" spans="2:10" s="74" customFormat="1" ht="18.75">
      <c r="B480" s="263"/>
      <c r="C480" s="47"/>
      <c r="D480" s="300"/>
      <c r="E480" s="300"/>
      <c r="F480" s="299"/>
      <c r="G480" s="314"/>
      <c r="H480" s="314"/>
      <c r="J480" s="76"/>
    </row>
    <row r="481" spans="2:10" s="74" customFormat="1" ht="18.75">
      <c r="B481" s="72"/>
      <c r="C481" s="65"/>
      <c r="D481" s="300"/>
      <c r="E481" s="300"/>
      <c r="F481" s="300"/>
      <c r="G481" s="314"/>
      <c r="H481" s="314"/>
      <c r="J481" s="76"/>
    </row>
    <row r="482" spans="2:10" s="74" customFormat="1" ht="18.75">
      <c r="B482" s="72"/>
      <c r="C482" s="65"/>
      <c r="D482" s="300"/>
      <c r="E482" s="300"/>
      <c r="F482" s="299"/>
      <c r="G482" s="314"/>
      <c r="H482" s="314"/>
      <c r="J482" s="76"/>
    </row>
    <row r="483" spans="2:10" s="74" customFormat="1" ht="18.75">
      <c r="B483" s="52"/>
      <c r="C483" s="275"/>
      <c r="D483" s="300"/>
      <c r="E483" s="300"/>
      <c r="F483" s="299"/>
      <c r="G483" s="314"/>
      <c r="H483" s="314"/>
      <c r="J483" s="76"/>
    </row>
    <row r="484" spans="2:10" s="74" customFormat="1" ht="18.75">
      <c r="B484" s="52"/>
      <c r="C484" s="276"/>
      <c r="D484" s="300"/>
      <c r="E484" s="300"/>
      <c r="F484" s="299"/>
      <c r="G484" s="314"/>
      <c r="H484" s="314"/>
      <c r="J484" s="76"/>
    </row>
    <row r="485" spans="2:10" s="74" customFormat="1" ht="18.75">
      <c r="B485" s="52"/>
      <c r="C485" s="276"/>
      <c r="D485" s="300"/>
      <c r="E485" s="300"/>
      <c r="F485" s="299"/>
      <c r="G485" s="314"/>
      <c r="H485" s="314"/>
      <c r="J485" s="76"/>
    </row>
    <row r="486" spans="2:10" s="74" customFormat="1" ht="18.75">
      <c r="B486" s="52"/>
      <c r="C486" s="276"/>
      <c r="D486" s="300"/>
      <c r="E486" s="300"/>
      <c r="F486" s="299"/>
      <c r="G486" s="314"/>
      <c r="H486" s="314"/>
      <c r="J486" s="76"/>
    </row>
    <row r="487" spans="2:10" s="74" customFormat="1" ht="18.75">
      <c r="B487" s="72"/>
      <c r="C487" s="277"/>
      <c r="D487" s="300"/>
      <c r="E487" s="300"/>
      <c r="F487" s="299"/>
      <c r="G487" s="314"/>
      <c r="H487" s="314"/>
      <c r="J487" s="76"/>
    </row>
    <row r="488" spans="2:10" s="74" customFormat="1" ht="18.75">
      <c r="B488" s="67"/>
      <c r="C488" s="277"/>
      <c r="D488" s="300"/>
      <c r="E488" s="300"/>
      <c r="F488" s="300"/>
      <c r="G488" s="314"/>
      <c r="H488" s="314"/>
      <c r="J488" s="76"/>
    </row>
    <row r="489" spans="2:10" s="74" customFormat="1" ht="18.75">
      <c r="B489" s="52"/>
      <c r="C489" s="276"/>
      <c r="D489" s="300"/>
      <c r="E489" s="300"/>
      <c r="F489" s="299"/>
      <c r="G489" s="314"/>
      <c r="H489" s="314"/>
      <c r="J489" s="45"/>
    </row>
    <row r="490" spans="2:10" s="74" customFormat="1" ht="18.75">
      <c r="B490" s="52"/>
      <c r="C490" s="276"/>
      <c r="D490" s="300"/>
      <c r="E490" s="300"/>
      <c r="F490" s="303"/>
      <c r="G490" s="314"/>
      <c r="H490" s="314"/>
      <c r="J490" s="32"/>
    </row>
    <row r="491" spans="2:10" s="74" customFormat="1" ht="18.75">
      <c r="B491" s="52"/>
      <c r="C491" s="276"/>
      <c r="D491" s="300"/>
      <c r="E491" s="300"/>
      <c r="F491" s="303"/>
      <c r="G491" s="314"/>
      <c r="H491" s="314"/>
      <c r="J491" s="81"/>
    </row>
    <row r="492" spans="2:10" s="74" customFormat="1" ht="18.75">
      <c r="B492" s="52"/>
      <c r="C492" s="276"/>
      <c r="D492" s="300"/>
      <c r="E492" s="300"/>
      <c r="F492" s="299"/>
      <c r="G492" s="314"/>
      <c r="H492" s="314"/>
      <c r="J492" s="86"/>
    </row>
    <row r="493" spans="2:10" s="74" customFormat="1" ht="18.75">
      <c r="B493" s="52"/>
      <c r="C493" s="276"/>
      <c r="D493" s="300"/>
      <c r="E493" s="300"/>
      <c r="F493" s="299"/>
      <c r="G493" s="325"/>
      <c r="H493" s="325"/>
      <c r="J493" s="88"/>
    </row>
    <row r="494" spans="2:10" s="74" customFormat="1" ht="18.75">
      <c r="B494" s="72"/>
      <c r="C494" s="278"/>
      <c r="D494" s="300"/>
      <c r="E494" s="300"/>
      <c r="F494" s="300"/>
      <c r="G494" s="314"/>
      <c r="H494" s="314"/>
      <c r="J494" s="94"/>
    </row>
    <row r="495" spans="2:10" s="74" customFormat="1" ht="18.75">
      <c r="B495" s="67"/>
      <c r="C495" s="96"/>
      <c r="D495" s="300"/>
      <c r="E495" s="300"/>
      <c r="F495" s="309"/>
      <c r="G495" s="314"/>
      <c r="H495" s="314"/>
      <c r="J495" s="95"/>
    </row>
    <row r="496" spans="2:10" s="74" customFormat="1" ht="18.75">
      <c r="B496" s="52"/>
      <c r="C496" s="276"/>
      <c r="D496" s="300"/>
      <c r="E496" s="300"/>
      <c r="F496" s="303"/>
      <c r="G496" s="314"/>
      <c r="H496" s="314"/>
      <c r="J496" s="95"/>
    </row>
    <row r="497" spans="2:10" s="74" customFormat="1" ht="18.75">
      <c r="B497" s="52"/>
      <c r="C497" s="276"/>
      <c r="D497" s="300"/>
      <c r="E497" s="300"/>
      <c r="F497" s="303"/>
      <c r="G497" s="314"/>
      <c r="H497" s="314"/>
      <c r="J497" s="8"/>
    </row>
    <row r="498" spans="2:10" s="74" customFormat="1" ht="18.75">
      <c r="B498" s="52"/>
      <c r="C498" s="276"/>
      <c r="D498" s="300"/>
      <c r="E498" s="300"/>
      <c r="F498" s="303"/>
      <c r="G498" s="314"/>
      <c r="H498" s="314"/>
      <c r="J498" s="32"/>
    </row>
    <row r="499" spans="2:10" s="74" customFormat="1" ht="18.75">
      <c r="B499" s="52"/>
      <c r="C499" s="276"/>
      <c r="D499" s="300"/>
      <c r="E499" s="300"/>
      <c r="F499" s="303"/>
      <c r="G499" s="314"/>
      <c r="H499" s="314"/>
      <c r="J499" s="7"/>
    </row>
    <row r="500" spans="2:10" s="74" customFormat="1" ht="18.75">
      <c r="B500" s="52"/>
      <c r="C500" s="276"/>
      <c r="D500" s="300"/>
      <c r="E500" s="300"/>
      <c r="F500" s="299"/>
      <c r="G500" s="314"/>
      <c r="H500" s="314"/>
      <c r="J500" s="7"/>
    </row>
    <row r="501" spans="2:10" s="74" customFormat="1" ht="18.75">
      <c r="B501" s="72"/>
      <c r="C501" s="96"/>
      <c r="D501" s="300"/>
      <c r="E501" s="300"/>
      <c r="F501" s="299"/>
      <c r="G501" s="314"/>
      <c r="H501" s="314"/>
      <c r="J501" s="7"/>
    </row>
    <row r="502" spans="2:10" s="74" customFormat="1" ht="18.75">
      <c r="B502" s="72"/>
      <c r="C502" s="65"/>
      <c r="D502" s="303"/>
      <c r="E502" s="300"/>
      <c r="F502" s="299"/>
      <c r="G502" s="314"/>
      <c r="H502" s="314"/>
      <c r="J502" s="7"/>
    </row>
    <row r="503" spans="3:10" s="74" customFormat="1" ht="18.75">
      <c r="C503" s="279"/>
      <c r="D503" s="303"/>
      <c r="E503" s="303"/>
      <c r="F503" s="303"/>
      <c r="G503" s="314"/>
      <c r="H503" s="314"/>
      <c r="J503" s="95"/>
    </row>
    <row r="504" spans="2:10" s="74" customFormat="1" ht="18.75">
      <c r="B504" s="72"/>
      <c r="C504" s="279"/>
      <c r="D504" s="303"/>
      <c r="E504" s="299"/>
      <c r="F504" s="299"/>
      <c r="G504" s="316"/>
      <c r="H504" s="316"/>
      <c r="J504" s="7"/>
    </row>
    <row r="505" spans="2:10" s="74" customFormat="1" ht="18.75">
      <c r="B505" s="72"/>
      <c r="C505" s="66"/>
      <c r="D505" s="303"/>
      <c r="E505" s="300"/>
      <c r="F505" s="299"/>
      <c r="G505" s="314"/>
      <c r="H505" s="314"/>
      <c r="J505" s="32"/>
    </row>
    <row r="506" spans="2:10" s="74" customFormat="1" ht="18.75">
      <c r="B506" s="270"/>
      <c r="C506" s="278"/>
      <c r="D506" s="300"/>
      <c r="E506" s="300"/>
      <c r="F506" s="300"/>
      <c r="G506" s="314"/>
      <c r="H506" s="314"/>
      <c r="J506" s="7"/>
    </row>
    <row r="507" spans="2:10" s="74" customFormat="1" ht="18.75">
      <c r="B507" s="52"/>
      <c r="C507" s="80"/>
      <c r="D507" s="300"/>
      <c r="E507" s="300"/>
      <c r="F507" s="299"/>
      <c r="G507" s="314"/>
      <c r="H507" s="314"/>
      <c r="J507" s="7"/>
    </row>
    <row r="508" spans="2:10" s="74" customFormat="1" ht="18.75">
      <c r="B508" s="52"/>
      <c r="C508" s="80"/>
      <c r="D508" s="300"/>
      <c r="E508" s="300"/>
      <c r="F508" s="299"/>
      <c r="G508" s="314"/>
      <c r="H508" s="314"/>
      <c r="J508" s="7"/>
    </row>
    <row r="509" spans="2:10" s="74" customFormat="1" ht="18.75">
      <c r="B509" s="52"/>
      <c r="C509" s="80"/>
      <c r="D509" s="300"/>
      <c r="E509" s="300"/>
      <c r="F509" s="299"/>
      <c r="G509" s="314"/>
      <c r="H509" s="314"/>
      <c r="J509" s="8"/>
    </row>
    <row r="510" spans="2:10" s="74" customFormat="1" ht="18.75">
      <c r="B510" s="52"/>
      <c r="C510" s="80"/>
      <c r="D510" s="300"/>
      <c r="E510" s="300"/>
      <c r="F510" s="299"/>
      <c r="G510" s="314"/>
      <c r="H510" s="314"/>
      <c r="J510" s="7"/>
    </row>
    <row r="511" spans="2:10" s="74" customFormat="1" ht="18.75">
      <c r="B511" s="52"/>
      <c r="C511" s="80"/>
      <c r="D511" s="300"/>
      <c r="E511" s="300"/>
      <c r="F511" s="299"/>
      <c r="G511" s="314"/>
      <c r="H511" s="314"/>
      <c r="J511" s="7"/>
    </row>
    <row r="512" spans="2:10" s="74" customFormat="1" ht="18.75">
      <c r="B512" s="52"/>
      <c r="C512" s="80"/>
      <c r="D512" s="300"/>
      <c r="E512" s="300"/>
      <c r="F512" s="299"/>
      <c r="G512" s="314"/>
      <c r="H512" s="314"/>
      <c r="J512" s="7"/>
    </row>
    <row r="513" spans="2:10" s="74" customFormat="1" ht="18.75">
      <c r="B513" s="52"/>
      <c r="C513" s="80"/>
      <c r="D513" s="300"/>
      <c r="E513" s="300"/>
      <c r="F513" s="299"/>
      <c r="G513" s="314"/>
      <c r="H513" s="314"/>
      <c r="J513" s="7"/>
    </row>
    <row r="514" spans="2:10" s="74" customFormat="1" ht="18.75">
      <c r="B514" s="1"/>
      <c r="C514" s="280"/>
      <c r="D514" s="330"/>
      <c r="E514" s="330"/>
      <c r="F514" s="330"/>
      <c r="G514" s="314"/>
      <c r="H514" s="314"/>
      <c r="J514" s="7"/>
    </row>
    <row r="515" spans="2:10" s="74" customFormat="1" ht="18.75">
      <c r="B515" s="72"/>
      <c r="C515" s="65"/>
      <c r="D515" s="300"/>
      <c r="E515" s="300"/>
      <c r="F515" s="299"/>
      <c r="G515" s="314"/>
      <c r="H515" s="314"/>
      <c r="J515" s="7"/>
    </row>
    <row r="516" spans="2:10" s="74" customFormat="1" ht="18.75">
      <c r="B516" s="67"/>
      <c r="C516" s="66"/>
      <c r="D516" s="300"/>
      <c r="E516" s="300"/>
      <c r="F516" s="300"/>
      <c r="G516" s="314"/>
      <c r="H516" s="314"/>
      <c r="J516" s="88"/>
    </row>
    <row r="517" spans="2:10" s="74" customFormat="1" ht="18.75">
      <c r="B517" s="67"/>
      <c r="C517" s="66"/>
      <c r="D517" s="300"/>
      <c r="E517" s="300"/>
      <c r="F517" s="300"/>
      <c r="G517" s="314"/>
      <c r="H517" s="314"/>
      <c r="J517" s="7"/>
    </row>
    <row r="518" spans="2:10" s="74" customFormat="1" ht="18.75">
      <c r="B518" s="72"/>
      <c r="C518" s="80"/>
      <c r="D518" s="302"/>
      <c r="E518" s="302"/>
      <c r="F518" s="301"/>
      <c r="G518" s="314"/>
      <c r="H518" s="314"/>
      <c r="J518" s="7"/>
    </row>
    <row r="519" spans="2:10" s="74" customFormat="1" ht="18.75">
      <c r="B519" s="72"/>
      <c r="C519" s="80"/>
      <c r="D519" s="302"/>
      <c r="E519" s="302"/>
      <c r="F519" s="296"/>
      <c r="G519" s="314"/>
      <c r="H519" s="314"/>
      <c r="J519" s="7"/>
    </row>
    <row r="520" spans="2:10" s="74" customFormat="1" ht="18.75">
      <c r="B520" s="67"/>
      <c r="C520" s="66"/>
      <c r="D520" s="300"/>
      <c r="E520" s="300"/>
      <c r="F520" s="299"/>
      <c r="G520" s="314"/>
      <c r="H520" s="314"/>
      <c r="J520" s="7"/>
    </row>
    <row r="521" spans="2:10" s="74" customFormat="1" ht="18.75">
      <c r="B521" s="67"/>
      <c r="C521" s="66"/>
      <c r="D521" s="300"/>
      <c r="E521" s="300"/>
      <c r="F521" s="303"/>
      <c r="G521" s="314"/>
      <c r="H521" s="314"/>
      <c r="J521" s="86"/>
    </row>
    <row r="522" spans="2:10" s="74" customFormat="1" ht="18.75">
      <c r="B522" s="67"/>
      <c r="C522" s="66"/>
      <c r="D522" s="300"/>
      <c r="E522" s="300"/>
      <c r="F522" s="303"/>
      <c r="G522" s="314"/>
      <c r="H522" s="321"/>
      <c r="J522" s="39"/>
    </row>
    <row r="523" spans="2:10" s="74" customFormat="1" ht="18.75">
      <c r="B523" s="67"/>
      <c r="C523" s="42"/>
      <c r="D523" s="300"/>
      <c r="E523" s="300"/>
      <c r="F523" s="300"/>
      <c r="G523" s="314"/>
      <c r="H523" s="314"/>
      <c r="J523" s="102"/>
    </row>
    <row r="524" spans="2:10" s="74" customFormat="1" ht="18.75">
      <c r="B524" s="52"/>
      <c r="C524" s="281"/>
      <c r="D524" s="301"/>
      <c r="E524" s="302"/>
      <c r="F524" s="301"/>
      <c r="G524" s="331"/>
      <c r="H524" s="331"/>
      <c r="J524" s="82"/>
    </row>
    <row r="525" spans="2:10" s="74" customFormat="1" ht="18.75">
      <c r="B525" s="52"/>
      <c r="C525" s="281"/>
      <c r="D525" s="301"/>
      <c r="E525" s="302"/>
      <c r="F525" s="301"/>
      <c r="G525" s="331"/>
      <c r="H525" s="331"/>
      <c r="J525" s="75"/>
    </row>
    <row r="526" spans="2:10" s="74" customFormat="1" ht="18.75">
      <c r="B526" s="72"/>
      <c r="C526" s="65"/>
      <c r="D526" s="303"/>
      <c r="E526" s="303"/>
      <c r="F526" s="303"/>
      <c r="G526" s="321"/>
      <c r="H526" s="321"/>
      <c r="J526" s="88"/>
    </row>
    <row r="527" spans="2:10" s="74" customFormat="1" ht="18.75">
      <c r="B527" s="270"/>
      <c r="C527" s="278"/>
      <c r="D527" s="303"/>
      <c r="E527" s="303"/>
      <c r="F527" s="303"/>
      <c r="G527" s="321"/>
      <c r="H527" s="321"/>
      <c r="J527" s="73"/>
    </row>
    <row r="528" spans="2:10" s="74" customFormat="1" ht="18.75">
      <c r="B528" s="52"/>
      <c r="C528" s="80"/>
      <c r="D528" s="301"/>
      <c r="E528" s="302"/>
      <c r="F528" s="301"/>
      <c r="G528" s="332"/>
      <c r="H528" s="332"/>
      <c r="J528" s="75"/>
    </row>
    <row r="529" spans="2:10" s="74" customFormat="1" ht="18.75">
      <c r="B529" s="52"/>
      <c r="C529" s="80"/>
      <c r="D529" s="301"/>
      <c r="E529" s="302"/>
      <c r="F529" s="301"/>
      <c r="G529" s="332"/>
      <c r="H529" s="332"/>
      <c r="J529" s="32"/>
    </row>
    <row r="530" spans="2:10" s="74" customFormat="1" ht="18.75">
      <c r="B530" s="52"/>
      <c r="C530" s="80"/>
      <c r="D530" s="301"/>
      <c r="E530" s="302"/>
      <c r="F530" s="301"/>
      <c r="G530" s="332"/>
      <c r="H530" s="332"/>
      <c r="J530" s="97"/>
    </row>
    <row r="531" spans="2:10" s="74" customFormat="1" ht="18.75">
      <c r="B531" s="52"/>
      <c r="C531" s="52"/>
      <c r="D531" s="301"/>
      <c r="E531" s="302"/>
      <c r="F531" s="301"/>
      <c r="G531" s="332"/>
      <c r="H531" s="332"/>
      <c r="J531" s="39"/>
    </row>
    <row r="532" spans="2:10" s="74" customFormat="1" ht="18.75">
      <c r="B532" s="52"/>
      <c r="C532" s="80"/>
      <c r="D532" s="301"/>
      <c r="E532" s="302"/>
      <c r="F532" s="301"/>
      <c r="G532" s="332"/>
      <c r="H532" s="332"/>
      <c r="J532" s="102"/>
    </row>
    <row r="533" spans="2:10" s="74" customFormat="1" ht="19.5">
      <c r="B533" s="52"/>
      <c r="C533" s="80"/>
      <c r="D533" s="302"/>
      <c r="E533" s="302"/>
      <c r="F533" s="301"/>
      <c r="G533" s="332"/>
      <c r="H533" s="333"/>
      <c r="J533" s="102"/>
    </row>
    <row r="534" spans="2:8" ht="18.75">
      <c r="B534" s="52"/>
      <c r="C534" s="80"/>
      <c r="D534" s="301"/>
      <c r="E534" s="302"/>
      <c r="F534" s="301"/>
      <c r="G534" s="332"/>
      <c r="H534" s="332"/>
    </row>
    <row r="535" spans="2:8" ht="18.75">
      <c r="B535" s="52"/>
      <c r="C535" s="80"/>
      <c r="D535" s="301"/>
      <c r="E535" s="302"/>
      <c r="F535" s="301"/>
      <c r="G535" s="332"/>
      <c r="H535" s="332"/>
    </row>
    <row r="536" spans="2:8" ht="18.75">
      <c r="B536" s="52"/>
      <c r="C536" s="276"/>
      <c r="D536" s="301"/>
      <c r="E536" s="302"/>
      <c r="F536" s="301"/>
      <c r="G536" s="332"/>
      <c r="H536" s="332"/>
    </row>
    <row r="537" spans="2:8" ht="18.75">
      <c r="B537" s="52"/>
      <c r="C537" s="80"/>
      <c r="D537" s="301"/>
      <c r="E537" s="302"/>
      <c r="F537" s="301"/>
      <c r="G537" s="332"/>
      <c r="H537" s="332"/>
    </row>
    <row r="538" spans="2:8" ht="18.75">
      <c r="B538" s="52"/>
      <c r="C538" s="80"/>
      <c r="D538" s="302"/>
      <c r="E538" s="302"/>
      <c r="F538" s="301"/>
      <c r="G538" s="332"/>
      <c r="H538" s="332"/>
    </row>
    <row r="539" spans="2:8" ht="18.75">
      <c r="B539" s="52"/>
      <c r="C539" s="80"/>
      <c r="D539" s="302"/>
      <c r="E539" s="302"/>
      <c r="F539" s="301"/>
      <c r="G539" s="332"/>
      <c r="H539" s="332"/>
    </row>
    <row r="540" spans="2:8" ht="18.75">
      <c r="B540" s="52"/>
      <c r="C540" s="80"/>
      <c r="D540" s="302"/>
      <c r="E540" s="302"/>
      <c r="F540" s="301"/>
      <c r="G540" s="332"/>
      <c r="H540" s="332"/>
    </row>
    <row r="541" spans="2:9" ht="18.75">
      <c r="B541" s="52"/>
      <c r="C541" s="80"/>
      <c r="D541" s="302"/>
      <c r="E541" s="302"/>
      <c r="F541" s="301"/>
      <c r="G541" s="332"/>
      <c r="H541" s="332"/>
      <c r="I541"/>
    </row>
    <row r="542" spans="2:8" ht="18.75">
      <c r="B542" s="52"/>
      <c r="C542" s="80"/>
      <c r="D542" s="302"/>
      <c r="E542" s="302"/>
      <c r="F542" s="301"/>
      <c r="G542" s="332"/>
      <c r="H542" s="332"/>
    </row>
    <row r="543" spans="2:8" ht="18.75">
      <c r="B543" s="52"/>
      <c r="C543" s="80"/>
      <c r="D543" s="302"/>
      <c r="E543" s="302"/>
      <c r="F543" s="301"/>
      <c r="G543" s="332"/>
      <c r="H543" s="332"/>
    </row>
    <row r="544" spans="2:8" ht="18.75">
      <c r="B544" s="52"/>
      <c r="C544" s="80"/>
      <c r="D544" s="300"/>
      <c r="E544" s="300"/>
      <c r="F544" s="303"/>
      <c r="G544" s="331"/>
      <c r="H544" s="331"/>
    </row>
    <row r="545" spans="2:8" ht="18.75">
      <c r="B545" s="72"/>
      <c r="C545" s="66"/>
      <c r="D545" s="303"/>
      <c r="E545" s="300"/>
      <c r="F545" s="303"/>
      <c r="G545" s="331"/>
      <c r="H545" s="331"/>
    </row>
    <row r="546" spans="2:8" ht="18.75">
      <c r="B546" s="72"/>
      <c r="C546" s="66"/>
      <c r="D546" s="300"/>
      <c r="E546" s="300"/>
      <c r="F546" s="300"/>
      <c r="G546" s="331"/>
      <c r="H546" s="331"/>
    </row>
    <row r="547" spans="2:8" ht="18.75">
      <c r="B547" s="52"/>
      <c r="C547" s="80"/>
      <c r="D547" s="300"/>
      <c r="E547" s="300"/>
      <c r="F547" s="299"/>
      <c r="G547" s="331"/>
      <c r="H547" s="331"/>
    </row>
    <row r="548" spans="2:8" ht="18.75">
      <c r="B548" s="52"/>
      <c r="C548" s="80"/>
      <c r="D548" s="302"/>
      <c r="E548" s="302"/>
      <c r="F548" s="301"/>
      <c r="G548" s="331"/>
      <c r="H548" s="331"/>
    </row>
    <row r="549" spans="2:8" ht="18.75">
      <c r="B549" s="72"/>
      <c r="C549" s="66"/>
      <c r="D549" s="303"/>
      <c r="E549" s="303"/>
      <c r="F549" s="303"/>
      <c r="G549" s="331"/>
      <c r="H549" s="331"/>
    </row>
    <row r="550" spans="2:8" ht="18.75">
      <c r="B550" s="52"/>
      <c r="C550" s="80"/>
      <c r="D550" s="303"/>
      <c r="E550" s="303"/>
      <c r="F550" s="303"/>
      <c r="G550" s="331"/>
      <c r="H550" s="331"/>
    </row>
    <row r="551" spans="2:8" ht="18.75">
      <c r="B551" s="52"/>
      <c r="C551" s="80"/>
      <c r="D551" s="301"/>
      <c r="E551" s="301"/>
      <c r="F551" s="301"/>
      <c r="G551" s="331"/>
      <c r="H551" s="331"/>
    </row>
    <row r="552" spans="2:8" ht="18.75">
      <c r="B552" s="72"/>
      <c r="C552" s="65"/>
      <c r="D552" s="301"/>
      <c r="E552" s="301"/>
      <c r="F552" s="301"/>
      <c r="G552" s="331"/>
      <c r="H552" s="331"/>
    </row>
    <row r="553" spans="2:8" ht="18.75">
      <c r="B553" s="52"/>
      <c r="C553" s="80"/>
      <c r="D553" s="303"/>
      <c r="E553" s="303"/>
      <c r="F553" s="303"/>
      <c r="G553" s="331"/>
      <c r="H553" s="331"/>
    </row>
    <row r="554" spans="2:8" ht="18.75">
      <c r="B554" s="52"/>
      <c r="C554" s="80"/>
      <c r="D554" s="303"/>
      <c r="E554" s="303"/>
      <c r="F554" s="303"/>
      <c r="G554" s="331"/>
      <c r="H554" s="331"/>
    </row>
    <row r="555" spans="2:8" ht="18.75">
      <c r="B555" s="52"/>
      <c r="C555" s="80"/>
      <c r="D555" s="303"/>
      <c r="E555" s="303"/>
      <c r="F555" s="303"/>
      <c r="G555" s="331"/>
      <c r="H555" s="331"/>
    </row>
    <row r="556" spans="2:8" ht="18.75">
      <c r="B556" s="72"/>
      <c r="C556" s="80"/>
      <c r="D556" s="303"/>
      <c r="E556" s="303"/>
      <c r="F556" s="303"/>
      <c r="G556" s="331"/>
      <c r="H556" s="331"/>
    </row>
    <row r="557" spans="2:8" ht="18.75">
      <c r="B557" s="72"/>
      <c r="C557" s="80"/>
      <c r="D557" s="303"/>
      <c r="E557" s="303"/>
      <c r="F557" s="303"/>
      <c r="G557" s="331"/>
      <c r="H557" s="331"/>
    </row>
    <row r="558" spans="2:8" ht="18.75">
      <c r="B558" s="72"/>
      <c r="C558" s="80"/>
      <c r="D558" s="303"/>
      <c r="E558" s="303"/>
      <c r="F558" s="303"/>
      <c r="G558" s="331"/>
      <c r="H558" s="331"/>
    </row>
    <row r="559" spans="2:8" ht="18.75">
      <c r="B559" s="72"/>
      <c r="C559" s="80"/>
      <c r="D559" s="303"/>
      <c r="E559" s="303"/>
      <c r="F559" s="303"/>
      <c r="G559" s="331"/>
      <c r="H559" s="331"/>
    </row>
    <row r="560" spans="2:8" ht="18.75">
      <c r="B560" s="44"/>
      <c r="C560" s="93"/>
      <c r="D560" s="334"/>
      <c r="E560" s="334"/>
      <c r="F560" s="334"/>
      <c r="G560" s="325"/>
      <c r="H560" s="325"/>
    </row>
    <row r="561" spans="2:8" ht="18.75">
      <c r="B561" s="72"/>
      <c r="C561" s="282"/>
      <c r="D561" s="303"/>
      <c r="E561" s="303"/>
      <c r="F561" s="303"/>
      <c r="G561" s="331"/>
      <c r="H561" s="331"/>
    </row>
    <row r="562" spans="2:8" ht="18.75">
      <c r="B562" s="72"/>
      <c r="C562" s="65"/>
      <c r="D562" s="303"/>
      <c r="E562" s="303"/>
      <c r="F562" s="303"/>
      <c r="G562" s="331"/>
      <c r="H562" s="331"/>
    </row>
    <row r="563" spans="2:8" ht="18.75">
      <c r="B563" s="72"/>
      <c r="C563" s="65"/>
      <c r="D563" s="303"/>
      <c r="E563" s="303"/>
      <c r="F563" s="299"/>
      <c r="G563" s="314"/>
      <c r="H563" s="314"/>
    </row>
    <row r="564" spans="2:8" ht="18.75">
      <c r="B564" s="72"/>
      <c r="C564" s="65"/>
      <c r="D564" s="300"/>
      <c r="E564" s="300"/>
      <c r="F564" s="299"/>
      <c r="G564" s="314"/>
      <c r="H564" s="314"/>
    </row>
    <row r="565" spans="2:8" ht="18.75">
      <c r="B565" s="52"/>
      <c r="C565" s="80"/>
      <c r="D565" s="303"/>
      <c r="E565" s="303"/>
      <c r="F565" s="303"/>
      <c r="G565" s="314"/>
      <c r="H565" s="331"/>
    </row>
    <row r="566" spans="2:8" ht="18.75">
      <c r="B566" s="72"/>
      <c r="C566" s="65"/>
      <c r="D566" s="303"/>
      <c r="E566" s="303"/>
      <c r="F566" s="303"/>
      <c r="G566" s="314"/>
      <c r="H566" s="331"/>
    </row>
    <row r="567" spans="2:8" ht="18.75">
      <c r="B567" s="72"/>
      <c r="C567" s="65"/>
      <c r="D567" s="303"/>
      <c r="E567" s="303"/>
      <c r="F567" s="303"/>
      <c r="G567" s="314"/>
      <c r="H567" s="331"/>
    </row>
    <row r="568" spans="2:8" ht="18.75">
      <c r="B568" s="72"/>
      <c r="C568" s="65"/>
      <c r="D568" s="303"/>
      <c r="E568" s="303"/>
      <c r="F568" s="303"/>
      <c r="G568" s="314"/>
      <c r="H568" s="331"/>
    </row>
    <row r="569" spans="2:8" ht="18.75">
      <c r="B569" s="72"/>
      <c r="C569" s="65"/>
      <c r="D569" s="303"/>
      <c r="E569" s="303"/>
      <c r="F569" s="303"/>
      <c r="G569" s="314"/>
      <c r="H569" s="331"/>
    </row>
    <row r="570" spans="2:8" ht="18.75">
      <c r="B570" s="72"/>
      <c r="C570" s="65"/>
      <c r="D570" s="303"/>
      <c r="E570" s="303"/>
      <c r="F570" s="303"/>
      <c r="G570" s="314"/>
      <c r="H570" s="331"/>
    </row>
    <row r="571" spans="2:8" ht="18.75">
      <c r="B571" s="1"/>
      <c r="C571" s="280"/>
      <c r="D571" s="335"/>
      <c r="E571" s="334"/>
      <c r="F571" s="335"/>
      <c r="G571" s="331"/>
      <c r="H571" s="331"/>
    </row>
    <row r="572" spans="2:8" ht="18.75">
      <c r="B572" s="72"/>
      <c r="C572" s="66"/>
      <c r="D572" s="299"/>
      <c r="E572" s="303"/>
      <c r="F572" s="303"/>
      <c r="G572" s="314"/>
      <c r="H572" s="331"/>
    </row>
    <row r="573" spans="2:8" ht="18.75">
      <c r="B573" s="72"/>
      <c r="C573" s="66"/>
      <c r="D573" s="299"/>
      <c r="E573" s="303"/>
      <c r="F573" s="303"/>
      <c r="G573" s="331"/>
      <c r="H573" s="331"/>
    </row>
    <row r="574" spans="2:8" ht="18.75">
      <c r="B574" s="283"/>
      <c r="C574" s="66"/>
      <c r="D574" s="299"/>
      <c r="E574" s="303"/>
      <c r="F574" s="303"/>
      <c r="G574" s="331"/>
      <c r="H574" s="331"/>
    </row>
    <row r="575" spans="2:8" ht="18.75">
      <c r="B575" s="72"/>
      <c r="C575" s="66"/>
      <c r="D575" s="299"/>
      <c r="E575" s="303"/>
      <c r="F575" s="303"/>
      <c r="G575" s="331"/>
      <c r="H575" s="331"/>
    </row>
    <row r="576" spans="2:8" ht="18.75">
      <c r="B576" s="283"/>
      <c r="C576" s="93"/>
      <c r="D576" s="336"/>
      <c r="E576" s="336"/>
      <c r="F576" s="334"/>
      <c r="G576" s="331"/>
      <c r="H576" s="331"/>
    </row>
    <row r="577" spans="2:8" ht="18">
      <c r="B577" s="284"/>
      <c r="C577" s="66"/>
      <c r="D577" s="304"/>
      <c r="E577" s="304"/>
      <c r="F577" s="304"/>
      <c r="G577" s="314"/>
      <c r="H577" s="314"/>
    </row>
    <row r="578" spans="2:8" ht="18">
      <c r="B578" s="284"/>
      <c r="C578" s="66"/>
      <c r="D578" s="304"/>
      <c r="E578" s="304"/>
      <c r="F578" s="299"/>
      <c r="G578" s="314"/>
      <c r="H578" s="314"/>
    </row>
    <row r="579" spans="2:8" ht="18">
      <c r="B579" s="284"/>
      <c r="C579" s="66"/>
      <c r="D579" s="304"/>
      <c r="E579" s="304"/>
      <c r="F579" s="299"/>
      <c r="G579" s="314"/>
      <c r="H579" s="314"/>
    </row>
    <row r="580" spans="2:8" ht="18">
      <c r="B580" s="284"/>
      <c r="C580" s="66"/>
      <c r="D580" s="304"/>
      <c r="E580" s="304"/>
      <c r="F580" s="299"/>
      <c r="G580" s="314"/>
      <c r="H580" s="314"/>
    </row>
    <row r="581" spans="2:8" ht="18">
      <c r="B581" s="284"/>
      <c r="C581" s="66"/>
      <c r="D581" s="304"/>
      <c r="E581" s="304"/>
      <c r="F581" s="299"/>
      <c r="G581" s="314"/>
      <c r="H581" s="314"/>
    </row>
    <row r="582" spans="2:8" ht="18">
      <c r="B582" s="284"/>
      <c r="C582" s="66"/>
      <c r="D582" s="304"/>
      <c r="E582" s="304"/>
      <c r="F582" s="299"/>
      <c r="G582" s="314"/>
      <c r="H582" s="314"/>
    </row>
    <row r="583" spans="2:8" ht="18">
      <c r="B583" s="284"/>
      <c r="C583" s="66"/>
      <c r="D583" s="304"/>
      <c r="E583" s="304"/>
      <c r="F583" s="299"/>
      <c r="G583" s="314"/>
      <c r="H583" s="314"/>
    </row>
    <row r="584" spans="2:8" ht="18">
      <c r="B584" s="284"/>
      <c r="C584" s="87"/>
      <c r="D584" s="304"/>
      <c r="E584" s="304"/>
      <c r="F584" s="304"/>
      <c r="G584" s="314"/>
      <c r="H584" s="314"/>
    </row>
    <row r="585" spans="2:8" ht="18">
      <c r="B585" s="267"/>
      <c r="C585" s="66"/>
      <c r="D585" s="304"/>
      <c r="E585" s="304"/>
      <c r="F585" s="299"/>
      <c r="G585" s="314"/>
      <c r="H585" s="314"/>
    </row>
    <row r="586" spans="2:8" ht="18">
      <c r="B586" s="284"/>
      <c r="C586" s="87"/>
      <c r="D586" s="304"/>
      <c r="E586" s="304"/>
      <c r="F586" s="304"/>
      <c r="G586" s="314"/>
      <c r="H586" s="314"/>
    </row>
    <row r="587" spans="2:8" ht="18">
      <c r="B587" s="267"/>
      <c r="C587" s="66"/>
      <c r="D587" s="304"/>
      <c r="E587" s="304"/>
      <c r="F587" s="299"/>
      <c r="G587" s="314"/>
      <c r="H587" s="314"/>
    </row>
    <row r="588" spans="2:8" ht="18">
      <c r="B588" s="267"/>
      <c r="C588" s="66"/>
      <c r="D588" s="304"/>
      <c r="E588" s="304"/>
      <c r="F588" s="299"/>
      <c r="G588" s="314"/>
      <c r="H588" s="314"/>
    </row>
    <row r="589" spans="2:8" ht="18">
      <c r="B589" s="74"/>
      <c r="C589" s="106"/>
      <c r="D589" s="309"/>
      <c r="E589" s="309"/>
      <c r="F589" s="309"/>
      <c r="G589" s="325"/>
      <c r="H589" s="325"/>
    </row>
    <row r="590" spans="2:8" ht="18">
      <c r="B590" s="74"/>
      <c r="C590" s="285"/>
      <c r="D590" s="309"/>
      <c r="E590" s="309"/>
      <c r="F590" s="309"/>
      <c r="G590" s="325"/>
      <c r="H590" s="325"/>
    </row>
    <row r="591" spans="2:8" ht="18">
      <c r="B591" s="74"/>
      <c r="C591" s="110"/>
      <c r="D591" s="309"/>
      <c r="E591" s="309"/>
      <c r="F591" s="309"/>
      <c r="G591" s="325"/>
      <c r="H591" s="325"/>
    </row>
    <row r="592" spans="2:8" ht="18">
      <c r="B592" s="74"/>
      <c r="C592" s="74"/>
      <c r="D592" s="299"/>
      <c r="E592" s="299"/>
      <c r="F592" s="299"/>
      <c r="G592" s="310"/>
      <c r="H592" s="310"/>
    </row>
    <row r="593" spans="2:8" ht="18">
      <c r="B593" s="74"/>
      <c r="C593" s="74"/>
      <c r="D593" s="299"/>
      <c r="E593" s="299"/>
      <c r="F593" s="299"/>
      <c r="G593" s="310"/>
      <c r="H593" s="310"/>
    </row>
    <row r="594" spans="2:8" ht="18">
      <c r="B594" s="286"/>
      <c r="C594" s="286"/>
      <c r="D594" s="299"/>
      <c r="E594" s="299"/>
      <c r="F594" s="299"/>
      <c r="G594" s="337"/>
      <c r="H594" s="337"/>
    </row>
    <row r="595" spans="2:8" ht="18">
      <c r="B595" s="286"/>
      <c r="C595" s="286"/>
      <c r="D595" s="299"/>
      <c r="E595" s="299"/>
      <c r="F595" s="299"/>
      <c r="G595" s="337"/>
      <c r="H595" s="337"/>
    </row>
    <row r="596" spans="2:8" ht="18">
      <c r="B596" s="286"/>
      <c r="C596" s="286"/>
      <c r="D596" s="299"/>
      <c r="E596" s="299"/>
      <c r="F596" s="299"/>
      <c r="G596" s="337"/>
      <c r="H596" s="337"/>
    </row>
    <row r="597" spans="2:8" ht="18">
      <c r="B597" s="286"/>
      <c r="C597" s="286"/>
      <c r="D597" s="299"/>
      <c r="E597" s="299"/>
      <c r="F597" s="299"/>
      <c r="G597" s="337"/>
      <c r="H597" s="337"/>
    </row>
  </sheetData>
  <sheetProtection/>
  <mergeCells count="11">
    <mergeCell ref="J7:J9"/>
    <mergeCell ref="E7:E9"/>
    <mergeCell ref="B7:B9"/>
    <mergeCell ref="E301:F301"/>
    <mergeCell ref="F7:F9"/>
    <mergeCell ref="G7:H7"/>
    <mergeCell ref="B2:H2"/>
    <mergeCell ref="B3:H3"/>
    <mergeCell ref="B4:H4"/>
    <mergeCell ref="B5:H5"/>
    <mergeCell ref="D7:D9"/>
  </mergeCells>
  <printOptions/>
  <pageMargins left="0.3937007874015748" right="0.3937007874015748" top="0.1968503937007874" bottom="0.26" header="0" footer="0"/>
  <pageSetup fitToHeight="4" fitToWidth="1" horizontalDpi="300" verticalDpi="3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kozmina</dc:creator>
  <cp:keywords/>
  <dc:description/>
  <cp:lastModifiedBy>Zmanovskiy</cp:lastModifiedBy>
  <cp:lastPrinted>2010-11-10T11:11:48Z</cp:lastPrinted>
  <dcterms:created xsi:type="dcterms:W3CDTF">2005-02-14T04:01:58Z</dcterms:created>
  <dcterms:modified xsi:type="dcterms:W3CDTF">2010-11-11T11:59:59Z</dcterms:modified>
  <cp:category/>
  <cp:version/>
  <cp:contentType/>
  <cp:contentStatus/>
</cp:coreProperties>
</file>